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197AAAF-A7D6-467D-8A97-B2DBD5C5A9DC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krycí list" sheetId="8" r:id="rId1"/>
    <sheet name="rekapitulacia" sheetId="7" r:id="rId2"/>
    <sheet name="vv 0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7" i="6" l="1"/>
  <c r="H137" i="6" s="1"/>
  <c r="G43" i="6"/>
  <c r="H43" i="6" s="1"/>
  <c r="G150" i="6" l="1"/>
  <c r="H150" i="6" s="1"/>
  <c r="G142" i="6"/>
  <c r="H142" i="6" s="1"/>
  <c r="G143" i="6"/>
  <c r="H143" i="6" s="1"/>
  <c r="D139" i="6"/>
  <c r="G135" i="6"/>
  <c r="H135" i="6" s="1"/>
  <c r="G126" i="6"/>
  <c r="H126" i="6" s="1"/>
  <c r="G159" i="6"/>
  <c r="G92" i="6"/>
  <c r="H92" i="6" s="1"/>
  <c r="G90" i="6"/>
  <c r="H90" i="6" s="1"/>
  <c r="G86" i="6"/>
  <c r="H86" i="6" s="1"/>
  <c r="G85" i="6"/>
  <c r="H85" i="6" s="1"/>
  <c r="G84" i="6"/>
  <c r="H84" i="6" s="1"/>
  <c r="G83" i="6"/>
  <c r="H83" i="6" s="1"/>
  <c r="G94" i="6" l="1"/>
  <c r="H94" i="6" l="1"/>
  <c r="G180" i="6"/>
  <c r="H180" i="6" s="1"/>
  <c r="G179" i="6"/>
  <c r="H179" i="6" s="1"/>
  <c r="G178" i="6"/>
  <c r="H178" i="6" s="1"/>
  <c r="G177" i="6"/>
  <c r="H177" i="6" s="1"/>
  <c r="G176" i="6"/>
  <c r="H176" i="6" s="1"/>
  <c r="G174" i="6"/>
  <c r="H174" i="6" s="1"/>
  <c r="G173" i="6"/>
  <c r="H173" i="6" s="1"/>
  <c r="G172" i="6"/>
  <c r="H172" i="6" s="1"/>
  <c r="G162" i="6"/>
  <c r="H162" i="6" s="1"/>
  <c r="H159" i="6"/>
  <c r="G157" i="6"/>
  <c r="H157" i="6" s="1"/>
  <c r="G156" i="6"/>
  <c r="H156" i="6" s="1"/>
  <c r="G155" i="6"/>
  <c r="H155" i="6" s="1"/>
  <c r="G154" i="6"/>
  <c r="H154" i="6" s="1"/>
  <c r="G153" i="6"/>
  <c r="H153" i="6" s="1"/>
  <c r="G152" i="6"/>
  <c r="H152" i="6" s="1"/>
  <c r="G151" i="6"/>
  <c r="H151" i="6" s="1"/>
  <c r="G149" i="6"/>
  <c r="H149" i="6" s="1"/>
  <c r="G148" i="6"/>
  <c r="H148" i="6" s="1"/>
  <c r="G147" i="6"/>
  <c r="H147" i="6" s="1"/>
  <c r="G144" i="6"/>
  <c r="H144" i="6" s="1"/>
  <c r="G141" i="6"/>
  <c r="H141" i="6" s="1"/>
  <c r="G139" i="6"/>
  <c r="H139" i="6" s="1"/>
  <c r="G138" i="6"/>
  <c r="H138" i="6" s="1"/>
  <c r="G136" i="6"/>
  <c r="H136" i="6" s="1"/>
  <c r="G134" i="6"/>
  <c r="H134" i="6" s="1"/>
  <c r="G133" i="6"/>
  <c r="H133" i="6" s="1"/>
  <c r="G132" i="6"/>
  <c r="H132" i="6" s="1"/>
  <c r="G131" i="6"/>
  <c r="H131" i="6" s="1"/>
  <c r="G130" i="6"/>
  <c r="H130" i="6" s="1"/>
  <c r="G129" i="6"/>
  <c r="H129" i="6" s="1"/>
  <c r="G128" i="6"/>
  <c r="H128" i="6" s="1"/>
  <c r="G127" i="6"/>
  <c r="H127" i="6" s="1"/>
  <c r="G124" i="6"/>
  <c r="H124" i="6" s="1"/>
  <c r="G122" i="6"/>
  <c r="H122" i="6" s="1"/>
  <c r="G119" i="6"/>
  <c r="H119" i="6" s="1"/>
  <c r="G118" i="6"/>
  <c r="H118" i="6" s="1"/>
  <c r="G117" i="6"/>
  <c r="H117" i="6" s="1"/>
  <c r="G116" i="6"/>
  <c r="H116" i="6" s="1"/>
  <c r="G115" i="6"/>
  <c r="H115" i="6" s="1"/>
  <c r="G113" i="6"/>
  <c r="H113" i="6" s="1"/>
  <c r="G112" i="6"/>
  <c r="H112" i="6" s="1"/>
  <c r="G111" i="6"/>
  <c r="H111" i="6" s="1"/>
  <c r="G109" i="6"/>
  <c r="H109" i="6" s="1"/>
  <c r="G108" i="6"/>
  <c r="H108" i="6" s="1"/>
  <c r="G107" i="6"/>
  <c r="H107" i="6" s="1"/>
  <c r="G106" i="6"/>
  <c r="H106" i="6" s="1"/>
  <c r="G105" i="6"/>
  <c r="H105" i="6" s="1"/>
  <c r="G104" i="6"/>
  <c r="H104" i="6" s="1"/>
  <c r="G102" i="6"/>
  <c r="H102" i="6" s="1"/>
  <c r="G101" i="6"/>
  <c r="H101" i="6" s="1"/>
  <c r="G100" i="6"/>
  <c r="H100" i="6" s="1"/>
  <c r="G99" i="6"/>
  <c r="H99" i="6" s="1"/>
  <c r="G98" i="6"/>
  <c r="H98" i="6" s="1"/>
  <c r="G97" i="6"/>
  <c r="D33" i="6"/>
  <c r="D34" i="6" s="1"/>
  <c r="G31" i="6"/>
  <c r="H31" i="6" s="1"/>
  <c r="G29" i="6"/>
  <c r="H29" i="6" s="1"/>
  <c r="G28" i="6"/>
  <c r="H28" i="6" s="1"/>
  <c r="G181" i="6" l="1"/>
  <c r="H181" i="6" s="1"/>
  <c r="G160" i="6"/>
  <c r="G120" i="6"/>
  <c r="H97" i="6"/>
  <c r="D35" i="6"/>
  <c r="G34" i="6"/>
  <c r="H34" i="6" s="1"/>
  <c r="G33" i="6"/>
  <c r="H33" i="6" s="1"/>
  <c r="H120" i="6" l="1"/>
  <c r="H160" i="6"/>
  <c r="D36" i="6"/>
  <c r="G36" i="6" s="1"/>
  <c r="H36" i="6" s="1"/>
  <c r="G35" i="6"/>
  <c r="H35" i="6" s="1"/>
  <c r="G183" i="6" l="1"/>
  <c r="G184" i="6" s="1"/>
  <c r="D80" i="6"/>
  <c r="G80" i="6" s="1"/>
  <c r="H80" i="6" s="1"/>
  <c r="G79" i="6"/>
  <c r="H79" i="6" s="1"/>
  <c r="G78" i="6"/>
  <c r="H78" i="6" s="1"/>
  <c r="D77" i="6"/>
  <c r="G77" i="6" s="1"/>
  <c r="H77" i="6" s="1"/>
  <c r="G76" i="6"/>
  <c r="H76" i="6" s="1"/>
  <c r="G75" i="6"/>
  <c r="H75" i="6" s="1"/>
  <c r="D74" i="6"/>
  <c r="G74" i="6" s="1"/>
  <c r="H74" i="6" s="1"/>
  <c r="G73" i="6"/>
  <c r="H73" i="6" s="1"/>
  <c r="G72" i="6"/>
  <c r="H72" i="6" s="1"/>
  <c r="D67" i="6"/>
  <c r="G67" i="6" s="1"/>
  <c r="H67" i="6" s="1"/>
  <c r="G64" i="6"/>
  <c r="H64" i="6" s="1"/>
  <c r="G61" i="6"/>
  <c r="H61" i="6" s="1"/>
  <c r="D60" i="6"/>
  <c r="G60" i="6" s="1"/>
  <c r="H60" i="6" s="1"/>
  <c r="G59" i="6"/>
  <c r="H59" i="6" s="1"/>
  <c r="G58" i="6"/>
  <c r="H58" i="6" s="1"/>
  <c r="D57" i="6"/>
  <c r="G57" i="6" s="1"/>
  <c r="H57" i="6" s="1"/>
  <c r="G54" i="6"/>
  <c r="G50" i="6"/>
  <c r="H50" i="6" s="1"/>
  <c r="G49" i="6"/>
  <c r="H49" i="6" s="1"/>
  <c r="G48" i="6"/>
  <c r="H48" i="6" s="1"/>
  <c r="G47" i="6"/>
  <c r="H47" i="6" s="1"/>
  <c r="G45" i="6"/>
  <c r="G42" i="6"/>
  <c r="H42" i="6" s="1"/>
  <c r="G41" i="6"/>
  <c r="H41" i="6" s="1"/>
  <c r="G27" i="6"/>
  <c r="H27" i="6" s="1"/>
  <c r="G26" i="6"/>
  <c r="H26" i="6" s="1"/>
  <c r="G24" i="6"/>
  <c r="G22" i="6"/>
  <c r="H22" i="6" s="1"/>
  <c r="G20" i="6"/>
  <c r="H20" i="6" s="1"/>
  <c r="G17" i="6"/>
  <c r="H17" i="6" s="1"/>
  <c r="G16" i="6"/>
  <c r="H16" i="6" s="1"/>
  <c r="G14" i="6"/>
  <c r="H24" i="6" l="1"/>
  <c r="G38" i="6"/>
  <c r="H184" i="6"/>
  <c r="G69" i="6"/>
  <c r="H69" i="6" s="1"/>
  <c r="G51" i="6"/>
  <c r="H51" i="6" s="1"/>
  <c r="H14" i="6"/>
  <c r="H45" i="6"/>
  <c r="H54" i="6"/>
  <c r="H183" i="6"/>
  <c r="G81" i="6"/>
  <c r="H81" i="6" l="1"/>
  <c r="H38" i="6"/>
  <c r="G11" i="6"/>
  <c r="H11" i="6" s="1"/>
  <c r="G12" i="6" l="1"/>
  <c r="G185" i="6" s="1"/>
  <c r="H12" i="6"/>
  <c r="H185" i="6" l="1"/>
  <c r="I26" i="8" l="1"/>
  <c r="E17" i="8"/>
  <c r="E18" i="8"/>
  <c r="E19" i="8"/>
  <c r="I20" i="8"/>
  <c r="E26" i="8"/>
  <c r="I14" i="8"/>
  <c r="E14" i="8"/>
  <c r="I13" i="8"/>
  <c r="E13" i="8"/>
  <c r="I12" i="8"/>
  <c r="E12" i="8"/>
  <c r="D20" i="8"/>
  <c r="F11" i="7"/>
  <c r="C20" i="8"/>
  <c r="E16" i="8"/>
  <c r="E20" i="8" s="1"/>
  <c r="H29" i="8" s="1"/>
  <c r="I29" i="8" s="1"/>
  <c r="I31" i="8" s="1"/>
  <c r="I28" i="8"/>
  <c r="E13" i="7"/>
  <c r="F13" i="7" s="1"/>
  <c r="F10" i="7"/>
  <c r="E15" i="7" l="1"/>
  <c r="F15" i="7" s="1"/>
</calcChain>
</file>

<file path=xl/sharedStrings.xml><?xml version="1.0" encoding="utf-8"?>
<sst xmlns="http://schemas.openxmlformats.org/spreadsheetml/2006/main" count="404" uniqueCount="280">
  <si>
    <t>PČ</t>
  </si>
  <si>
    <t>Množstvo</t>
  </si>
  <si>
    <t>m2</t>
  </si>
  <si>
    <t>Jednotka</t>
  </si>
  <si>
    <t>Cena za jednotku bez DPH</t>
  </si>
  <si>
    <t>Cena spolu bez DPH</t>
  </si>
  <si>
    <t>Cena spolu s DPH</t>
  </si>
  <si>
    <t>bm</t>
  </si>
  <si>
    <t>ks</t>
  </si>
  <si>
    <t>komplet</t>
  </si>
  <si>
    <t>Geotextília</t>
  </si>
  <si>
    <t>Dielo</t>
  </si>
  <si>
    <t>REKAPITULÁCIA ROZPOČTU</t>
  </si>
  <si>
    <t>Stavba:</t>
  </si>
  <si>
    <t>Objekt:</t>
  </si>
  <si>
    <t>Zhotoviteľ:</t>
  </si>
  <si>
    <t>Časť:</t>
  </si>
  <si>
    <t>Dátum:</t>
  </si>
  <si>
    <t>JKSO</t>
  </si>
  <si>
    <t>Kód</t>
  </si>
  <si>
    <t>Popis</t>
  </si>
  <si>
    <t>Dodávka €</t>
  </si>
  <si>
    <t>Montáž €</t>
  </si>
  <si>
    <t>Cena celkom € bez DPH</t>
  </si>
  <si>
    <t>Cena celkom € s DPH</t>
  </si>
  <si>
    <t>Celkom</t>
  </si>
  <si>
    <t>KRYCÍ LIST ROZPOČTU</t>
  </si>
  <si>
    <t>Miesto:</t>
  </si>
  <si>
    <t>JKSO :</t>
  </si>
  <si>
    <t xml:space="preserve">Rozpočet: </t>
  </si>
  <si>
    <t xml:space="preserve">Zmluva č.: </t>
  </si>
  <si>
    <t>Spracoval:</t>
  </si>
  <si>
    <t>Dňa:</t>
  </si>
  <si>
    <t>Odberateľ:</t>
  </si>
  <si>
    <t>IČO:</t>
  </si>
  <si>
    <t>DIČ:</t>
  </si>
  <si>
    <t>Dodávateľ:</t>
  </si>
  <si>
    <t>Projektant:</t>
  </si>
  <si>
    <t>M3 OP</t>
  </si>
  <si>
    <t>M</t>
  </si>
  <si>
    <t>M2 ZP</t>
  </si>
  <si>
    <t>M2 UP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</si>
  <si>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</si>
  <si>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</si>
  <si>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</si>
  <si>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</si>
  <si>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</si>
  <si>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</si>
  <si>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</si>
  <si>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</si>
  <si>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</si>
  <si>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</si>
  <si>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</si>
  <si>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</si>
  <si>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</si>
  <si>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</si>
  <si>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</si>
  <si>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</si>
  <si>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</si>
  <si>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</si>
  <si>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</si>
  <si>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</si>
  <si>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</si>
  <si>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</si>
  <si>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</si>
  <si>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</si>
  <si>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</si>
  <si>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</si>
  <si>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</si>
  <si>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</si>
  <si>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</si>
  <si>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</si>
  <si>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</si>
  <si>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</si>
  <si>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</si>
  <si>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</si>
  <si>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</si>
  <si>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</si>
  <si>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</si>
  <si>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</si>
  <si>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</si>
  <si>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</si>
  <si>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</si>
  <si>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</si>
  <si>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</si>
  <si>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m3</t>
  </si>
  <si>
    <t>T</t>
  </si>
  <si>
    <t>Madlo profilované  ochranné, materiál hliník, komaxitová úprava, farba sivá</t>
  </si>
  <si>
    <t xml:space="preserve">Zhutnenie drenáže valcom </t>
  </si>
  <si>
    <t>Pokládka geotextílie</t>
  </si>
  <si>
    <t>Obsypanie drenážnych rúr štrkodrťou 4 - 8 mm (alternatívne 8 - 16mm)</t>
  </si>
  <si>
    <t>Štrkodrť 4 - 8mm  (alternatívne 8 - 16mm) na drenáž vrátane dopravy</t>
  </si>
  <si>
    <t>kg</t>
  </si>
  <si>
    <t>t</t>
  </si>
  <si>
    <t>Montáž oplotenia</t>
  </si>
  <si>
    <t>m</t>
  </si>
  <si>
    <t xml:space="preserve">CENA SPOLU ZEMNÉ PRÁCE: </t>
  </si>
  <si>
    <t xml:space="preserve">CENA SPOLU DODÁVKA A MONTÁŽ ŠPORTOVÉHO POVRCHU: </t>
  </si>
  <si>
    <t xml:space="preserve">CENA SPOLU DODÁVKA A MONTÁŽ ŠPORTOVÉHO NÁRADIA: </t>
  </si>
  <si>
    <t xml:space="preserve">CENA SPOLU DODÁVKA A MONTÁŽ OPLOTENIA: </t>
  </si>
  <si>
    <t xml:space="preserve">CENA SPOLU DODÁVKA A MONTÁŽ OSVETLENIA: </t>
  </si>
  <si>
    <t>Rozvodnica na omietku, oceľovoplechová, krytie min. IP 44</t>
  </si>
  <si>
    <t>dielo</t>
  </si>
  <si>
    <t>Rozvádzač  RO</t>
  </si>
  <si>
    <t>Elektroinštalácia</t>
  </si>
  <si>
    <t>Flexodrenážna PVC rúra priemer 80mm</t>
  </si>
  <si>
    <t>Flexodrenážna PVC rúra priemer 65mm</t>
  </si>
  <si>
    <t>Položenie drenážnych rúr do ryhy</t>
  </si>
  <si>
    <t>Stavba Multifunkčné ihrisko 33x18m spolu:</t>
  </si>
  <si>
    <t>Doprava materiálu a strojov</t>
  </si>
  <si>
    <t xml:space="preserve">Stavba:  </t>
  </si>
  <si>
    <t>Rozpočet predpokladanej hodnoty stavby</t>
  </si>
  <si>
    <t>ZEMNÉ PRÁCE</t>
  </si>
  <si>
    <t>SKLADBA PODLOŽIA:</t>
  </si>
  <si>
    <t>OSADENIE OBRUBNÍKOV:</t>
  </si>
  <si>
    <t>OSTATNÉ:</t>
  </si>
  <si>
    <t>DODÁVKA A MONTÁŽ ŠPORTOVÉHO NÁRADIA</t>
  </si>
  <si>
    <t>DODÁVKA A MONTÁŽ OSVETLENIA</t>
  </si>
  <si>
    <t xml:space="preserve">DODÁVKA A MONTÁŽ OPLOTENIA </t>
  </si>
  <si>
    <t>Úprava pláne so zhutnením /min. hodnota hutnenia je  25MPa/</t>
  </si>
  <si>
    <t>ZÁKLADY</t>
  </si>
  <si>
    <t>ODVODNENIE</t>
  </si>
  <si>
    <t>VODOROVNÉ KONŠTRUKCIE</t>
  </si>
  <si>
    <t>Zhutnenie vrstiev valcom po vrstvách max 0,2m  /min. hodnota hutnenia je  50MPa/</t>
  </si>
  <si>
    <t>Rozhrnutie vrstvy  podľa leaserového zamerania.</t>
  </si>
  <si>
    <t xml:space="preserve">CENA SPOLU ODVODNENIE: </t>
  </si>
  <si>
    <t xml:space="preserve">CENA SPOLU VODOROVNÉ KONŠTRUKCIE: </t>
  </si>
  <si>
    <t xml:space="preserve">CENA SPOLU ZÁKLADY: </t>
  </si>
  <si>
    <t>DRENÁŽ ZEMNEJ PLÁNE:</t>
  </si>
  <si>
    <t>Hlavný vypínač, 3-pól, min. 32A</t>
  </si>
  <si>
    <t>SO 01 Multifunkčné ihrisko</t>
  </si>
  <si>
    <t>Hlavný vypínač, 3-pól, min. 20A</t>
  </si>
  <si>
    <t>Istič 16A, charakteristika C, 3-pólový</t>
  </si>
  <si>
    <t>Vývodka P 16</t>
  </si>
  <si>
    <t>Vývodka P 21</t>
  </si>
  <si>
    <t xml:space="preserve">CENA ZA OBJEKT SPOLU: </t>
  </si>
  <si>
    <t>Prepoj. mostík N7 (ak nie je súčasťou skrinky)</t>
  </si>
  <si>
    <t>Prepoj. mostík PE7 (ak nie je súčasťou skrinky)</t>
  </si>
  <si>
    <t>Montáž elektroinštalácie</t>
  </si>
  <si>
    <t xml:space="preserve">Výkop vsakovacej jamy </t>
  </si>
  <si>
    <t>zberná drenážna rúra DN65: (12*4+3,5+7,5+8,5)*0,3*0,2</t>
  </si>
  <si>
    <t>odtoková drenážna rúra DN80: (31+3)*0,3*0,5</t>
  </si>
  <si>
    <t>SO 02 Osvetlenie ihriska</t>
  </si>
  <si>
    <t>volejbal: 81m</t>
  </si>
  <si>
    <t xml:space="preserve">CENA SPOLU OSTATNÉ: </t>
  </si>
  <si>
    <t>DODÁVKA A MONTÁŽ ŠPORTOVÉHO POVRCHU Z UMELEJ TRÁVY</t>
  </si>
  <si>
    <t>odtoková drenážna rúra DN80: 34*0,3*0,8</t>
  </si>
  <si>
    <t>zberná drenážna rúra DN65: 126*0,3*0,26</t>
  </si>
  <si>
    <t>zberná drenážna rúra DN65: 126*(0,3+0,26+0,26+0,4)*1,05</t>
  </si>
  <si>
    <t>odtoková drenážna rúra DN80: 34*(0,3+0,8+0,8+0,4)*1,05</t>
  </si>
  <si>
    <t>(126+34)*0,3</t>
  </si>
  <si>
    <t>zberná drenážna rúra DN65: 126*0,3*0,26*1,8</t>
  </si>
  <si>
    <t>odtoková drenážna rúra DN80: 34*0,3*0,8*1,8</t>
  </si>
  <si>
    <t>Výkop ryhy pre drenáž do zhutnenej zemnej pláne</t>
  </si>
  <si>
    <t>Cestné obrubníky; 80x250x1000mm; vrátane dopravy</t>
  </si>
  <si>
    <t>Podužný merač el.energie</t>
  </si>
  <si>
    <t>Osadenie cestných obrubníkov</t>
  </si>
  <si>
    <t>Zameranie polohy, výšky a vytýčenie stavby</t>
  </si>
  <si>
    <t xml:space="preserve">Spolu: </t>
  </si>
  <si>
    <t>Stavba :  Multifunkčné ihrisko s osvetlením .......</t>
  </si>
  <si>
    <t>Obec ......., okres ...............</t>
  </si>
  <si>
    <t>.................</t>
  </si>
  <si>
    <t>..................</t>
  </si>
  <si>
    <t xml:space="preserve">Multifunkčné ihrisko s osvetlením </t>
  </si>
  <si>
    <t>Multifunkčné ihrisko s osvetlením ...................</t>
  </si>
  <si>
    <t>Odstránenie zeminy do minimálnej hrúbky 200 mm s následným vyhrnutím do 50m</t>
  </si>
  <si>
    <t>malý futbal - bránkoviská: 60m</t>
  </si>
  <si>
    <t>Štrkodrť fr. 0-4mm, vrstva minimálnej hrúbky 30mm; vrátane dopravy</t>
  </si>
  <si>
    <t>Kremičitý piesok vrátane dopravy</t>
  </si>
  <si>
    <t>D+Uloženie a zosvorkovanie zemniaceho vodiča Ø 10 mm</t>
  </si>
  <si>
    <t>LED svietidlo 1x200W, HS, IP 65</t>
  </si>
  <si>
    <t>Platnosť CP je 90 dní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</si>
  <si>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</si>
  <si>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</si>
  <si>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t>set</t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</si>
  <si>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</si>
  <si>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</si>
  <si>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</si>
  <si>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</si>
  <si>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</si>
  <si>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</si>
  <si>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TENIS: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</si>
  <si>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</si>
  <si>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</si>
  <si>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</si>
  <si>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</si>
  <si>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</si>
  <si>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</si>
  <si>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</si>
  <si>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</si>
  <si>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</si>
  <si>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</si>
  <si>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</si>
  <si>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</si>
  <si>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</si>
  <si>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</si>
  <si>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</si>
  <si>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Vytýčenie, výkop a zrovnanie ryhy pre osadenie obrubníkov a položenie zemnenia do ryhy pre obrubníky</t>
  </si>
  <si>
    <t>Vytýčenie a hĺbenie jám pre osadenie pätiek športového náradia do hutneného a vyrovnaného podložia-volejbal,futbal,basketbal-2x,</t>
  </si>
  <si>
    <t>Osadenie pätiek športového náradia+dodávka PVC rúr M200,volejbal/nohejbal-2*dl.800mm,futbal-4*dl.500mm,basketbal so zašalovaním</t>
  </si>
  <si>
    <t>PVC krytka na M60,3mm stĺpik</t>
  </si>
  <si>
    <t>Spojovací materiál-súpis :</t>
  </si>
  <si>
    <t>Samolepiaca páska protihluková,hr.3mm,rozmer:30mm*30mdl.).,</t>
  </si>
  <si>
    <t>Oko ART48 so závitom M6*70 (balenie 200kus)</t>
  </si>
  <si>
    <t>balenie</t>
  </si>
  <si>
    <t>Samoistiaca matica M6</t>
  </si>
  <si>
    <t>PP krytka na samoistiacu maticu M6</t>
  </si>
  <si>
    <t>Sedlová svorka dvojitá 5mm</t>
  </si>
  <si>
    <t>Šponovák M6</t>
  </si>
  <si>
    <t>Montáž oplotenia:</t>
  </si>
  <si>
    <t xml:space="preserve">Istič PR/61 C10, </t>
  </si>
  <si>
    <t>Rozvodka/855.80/Acedur/P67</t>
  </si>
  <si>
    <t>CYKY-J/3x1,5</t>
  </si>
  <si>
    <t>Revízna správa a PD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</si>
  <si>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</si>
  <si>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Podružný materiál</t>
  </si>
  <si>
    <t xml:space="preserve">Podlepovacia páska; šírka: 300mm </t>
  </si>
  <si>
    <t>Karabinka hliníková eloxovaná 4*50mm,farba strieborná-(balenie 100kus)</t>
  </si>
  <si>
    <t>Zemina pre terénne úpravy</t>
  </si>
  <si>
    <t>((33+18)*2*2m*0.15m)</t>
  </si>
  <si>
    <t>Zmes trávna ihrisková</t>
  </si>
  <si>
    <t>((33+18)*2*2m*35/1000))</t>
  </si>
  <si>
    <t>Vodorovné premiestnenie výkopku tr.1-4 do 10000 m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</si>
  <si>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</si>
  <si>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</si>
  <si>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</si>
  <si>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2*2*2</t>
  </si>
  <si>
    <t>Rozprestretie ornice,sklon do 1:5,do 500m2,hrúbka do 15cm so zasiatím trávneho semena</t>
  </si>
  <si>
    <t>Betón pre osadenie cestných obrubníkov; vrátane spracovania a dopravy</t>
  </si>
  <si>
    <t>Betón B15- C12/15 pre osadenie pätiek športového náradia vrátane spracovania a dopravy</t>
  </si>
  <si>
    <t>Rozhrnutie strojové vrstiev frakcie podľa leaserového zamerania</t>
  </si>
  <si>
    <t>Zhutnenie vrstvy valcom /min. hodnota hutnenia je  50MPa/pod zalievaním vodou!!!!!!</t>
  </si>
  <si>
    <t xml:space="preserve">Lanko poplastované 3/4 </t>
  </si>
  <si>
    <t>SO 01 Multifunkčné ihrisko UT 20mm</t>
  </si>
  <si>
    <t>Umelá tráva ; dĺžka vlákna: 20+2mm; Dtex:od 6600; počet vpichov na m2: 25 000; farba biela, priepustnosť vody: min.67l/m2,hmotnosť min:2160g/m2-šírka čiar 50mm</t>
  </si>
  <si>
    <t>Tenis: 148m</t>
  </si>
  <si>
    <t>min. 18kg na m2:  604*0,018</t>
  </si>
  <si>
    <t>Montáž šport.povrchu vrátane zásypu a čiarovania</t>
  </si>
  <si>
    <t>Objednávateľ:</t>
  </si>
  <si>
    <t>Štrkodrť fr.32 - 63mm; vrstva min. hr. 170mm; vrátane dopravy</t>
  </si>
  <si>
    <t>Maro,s.r.o.,Podhradská cesta ,03852 Sučany</t>
  </si>
  <si>
    <t>Sieť ochranná; oko 45x45 mm; farba: zelená; hr.: 200g/m2; materiál: Polyester</t>
  </si>
  <si>
    <t>Lepidlo PU-14set/14,4kg</t>
  </si>
  <si>
    <t xml:space="preserve">Alumíniový výložník/farba: sivá/elox+T kus-komplet v. 2 m, </t>
  </si>
  <si>
    <t>Štrkodrť fr. 0-32/0-22mm, vrstva minimálnej hrúbky 100mm; vrátane dopravy</t>
  </si>
  <si>
    <t>Púzdro pre psadenie stĺpika oplotenia,materiál: hliník alebo PEHD plast  70.5/60.5x5x1000mm ; materiál hliník; komaxitová úprava; farba sivá-rohový</t>
  </si>
  <si>
    <t xml:space="preserve">Stĺpik galvanizovaný Ø60mm 1700mm </t>
  </si>
  <si>
    <t>FOTO</t>
  </si>
  <si>
    <r>
      <t xml:space="preserve">Profil ukončovací </t>
    </r>
    <r>
      <rPr>
        <b/>
        <sz val="9"/>
        <rFont val="Arial"/>
        <family val="2"/>
      </rPr>
      <t>"L"</t>
    </r>
    <r>
      <rPr>
        <sz val="9"/>
        <rFont val="Arial"/>
        <family val="2"/>
        <charset val="238"/>
      </rPr>
      <t>/65x65x5x1000mm ; materiál hliník; komaxitová úprava; farba sivá</t>
    </r>
  </si>
  <si>
    <r>
      <t xml:space="preserve">Stĺpik  profilovaný </t>
    </r>
    <r>
      <rPr>
        <b/>
        <sz val="9"/>
        <rFont val="Arial"/>
        <family val="2"/>
      </rPr>
      <t xml:space="preserve">"H" </t>
    </r>
    <r>
      <rPr>
        <sz val="9"/>
        <rFont val="Arial"/>
        <family val="2"/>
        <charset val="238"/>
      </rPr>
      <t>100x6,1x1000mm ; materiál hliník; komaxitová úprava; farba sivá-priebežný/krytie spojov mantinelov</t>
    </r>
  </si>
  <si>
    <r>
      <t>PVC krytka na profilovaný stĺpik-</t>
    </r>
    <r>
      <rPr>
        <b/>
        <sz val="9"/>
        <rFont val="Arial"/>
        <family val="2"/>
      </rPr>
      <t>rohový s výrezom</t>
    </r>
  </si>
  <si>
    <r>
      <t>PVC krytka na profilovaný stĺpik-</t>
    </r>
    <r>
      <rPr>
        <b/>
        <sz val="9"/>
        <rFont val="Arial"/>
        <family val="2"/>
      </rPr>
      <t>doraz</t>
    </r>
  </si>
  <si>
    <r>
      <t>PVC krytka na profilovaný stĺpik</t>
    </r>
    <r>
      <rPr>
        <b/>
        <sz val="9"/>
        <rFont val="Arial"/>
        <family val="2"/>
      </rPr>
      <t>-priamy s výrezom</t>
    </r>
  </si>
  <si>
    <r>
      <t>PVC krytka na profilovaný stĺpik-</t>
    </r>
    <r>
      <rPr>
        <b/>
        <sz val="9"/>
        <rFont val="Arial"/>
        <family val="2"/>
      </rPr>
      <t>priamy bez výrezu</t>
    </r>
  </si>
  <si>
    <t xml:space="preserve"> Skrutka nabyt.s plochou a zápustnou maticou,hl.M6*140 </t>
  </si>
  <si>
    <t xml:space="preserve"> Skrutka nabyt.s plochou hl.M6*40 </t>
  </si>
  <si>
    <t xml:space="preserve"> Skrutka nabyt.s plochou hl. na imbuse M6*30 samorezný šrón do hliníku</t>
  </si>
  <si>
    <t>33x18m zelená lúka-2* vstupná bránička</t>
  </si>
  <si>
    <t>604*0,4m</t>
  </si>
  <si>
    <t>108*0,25*0,3</t>
  </si>
  <si>
    <t>Vytýčenie a vŕtanie otvorov pre osadenie púzdier stĺpikov  oplotenia a vst.bráničiek s priamim osadením do betónu do hutneného podložia</t>
  </si>
  <si>
    <t xml:space="preserve">Osadenie púzdier stĺpikov oplotenia </t>
  </si>
  <si>
    <t>Osadenie vst.bráničiek oplotenia zabetónovaním</t>
  </si>
  <si>
    <t>108*0,2*0,3</t>
  </si>
  <si>
    <t>OSADENIE PÚZDIER A VST.BRÁNIĆIEK OPLOTENIA:</t>
  </si>
  <si>
    <t>Umelá tráva ; dĺžka vlákna: 20+2mm; Dtex:od 6600; počet vpichov na m2: 25 000; farba zelená, priepustnosť vody: min.67l/m2,hmotnosť min:2160g/m2+5% prerezávky</t>
  </si>
  <si>
    <t>102-6</t>
  </si>
  <si>
    <r>
      <t xml:space="preserve">Vrchné stuženie pravouhlé </t>
    </r>
    <r>
      <rPr>
        <b/>
        <sz val="9"/>
        <rFont val="Arial"/>
        <family val="2"/>
      </rPr>
      <t xml:space="preserve">rohové </t>
    </r>
    <r>
      <rPr>
        <sz val="9"/>
        <rFont val="Arial"/>
        <family val="2"/>
        <charset val="238"/>
      </rPr>
      <t>prechodné ; materiál: zliatina hliník alebo FE galvanizovaná; 57/52mm-70/64.2mm</t>
    </r>
  </si>
  <si>
    <r>
      <t xml:space="preserve">Vrchné stuženie </t>
    </r>
    <r>
      <rPr>
        <b/>
        <sz val="9"/>
        <rFont val="Arial"/>
        <family val="2"/>
      </rPr>
      <t>priame</t>
    </r>
    <r>
      <rPr>
        <sz val="9"/>
        <rFont val="Arial"/>
        <family val="2"/>
        <charset val="238"/>
      </rPr>
      <t xml:space="preserve"> prechodné ; materiál: zliatina hliník alebo FE galvanizovaná; 70,3/60,3mm-58,3/48,3mm</t>
    </r>
  </si>
  <si>
    <r>
      <t>Stredné stuženie prechodné/</t>
    </r>
    <r>
      <rPr>
        <b/>
        <sz val="9"/>
        <rFont val="Arial"/>
        <family val="2"/>
      </rPr>
      <t>doraz</t>
    </r>
    <r>
      <rPr>
        <sz val="9"/>
        <rFont val="Arial"/>
        <family val="2"/>
        <charset val="238"/>
      </rPr>
      <t xml:space="preserve"> ; materiál: zliatina hliník alebo FE galvanizovaná; 70.3/60.3mm-58.30/60.3mm</t>
    </r>
  </si>
  <si>
    <r>
      <t xml:space="preserve">Vrchné stuženie v tvare </t>
    </r>
    <r>
      <rPr>
        <b/>
        <sz val="9"/>
        <rFont val="Arial"/>
        <family val="2"/>
      </rPr>
      <t>"plus"</t>
    </r>
    <r>
      <rPr>
        <sz val="9"/>
        <rFont val="Arial"/>
        <family val="2"/>
        <charset val="238"/>
      </rPr>
      <t xml:space="preserve"> prechodné ; materiál: zliatina hliník alebo FE galvanizovaná;; </t>
    </r>
  </si>
  <si>
    <t xml:space="preserve">Stĺpik galvanizovaný Ø60mm 4700mm </t>
  </si>
  <si>
    <t>Rúra galvanizovaná Ø48mm; stužujúca: 18*5.85bm+ 2*3.3m</t>
  </si>
  <si>
    <t>Jäcklový profil; galvanizovaný; vystužovací; rozmer: 30x30x2,5mm; materiál: FE -( 4* po všetkych stranách zrkadlovo )-68kusov *5.85m</t>
  </si>
  <si>
    <t>(102*3)*1,13-po všetkých stranách</t>
  </si>
  <si>
    <t>1,0*0,4*0,4*54</t>
  </si>
  <si>
    <t>Betón B15- C12/15 pre osadenie púzdier stĺpikov  a vst.bráničiek oplotenia  vrátane spracovania a dopravy.</t>
  </si>
  <si>
    <t xml:space="preserve">Vstupná bránička; galvanizovaná; rozmer: 2200x1100mm; materiál: FE </t>
  </si>
  <si>
    <t>Mantinel sendvičový; materiál: AL+PVC;  hrúbka 6mm, farba sivá, rozmer: 2000x1000mm-96kusov</t>
  </si>
  <si>
    <t>2*(102-6)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</si>
</sst>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S_k_-;\-* #,##0.00\ _S_k_-;_-* &quot;-&quot;??\ _S_k_-;_-@_-"/>
    <numFmt numFmtId="165" formatCode="#,##0.0"/>
    <numFmt numFmtId="166" formatCode="[$€-2]\ #,##0.00"/>
    <numFmt numFmtId="167" formatCode="#,##0.00\ [$€-1]"/>
    <numFmt numFmtId="168" formatCode="#,##0.000"/>
    <numFmt numFmtId="169" formatCode="#,##0&quot; &quot;"/>
    <numFmt numFmtId="170" formatCode="#,##0.000\ _€"/>
    <numFmt numFmtId="171" formatCode="[$€-2]\ #,##0.000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i/>
      <sz val="9"/>
      <name val="Calibri"/>
      <family val="2"/>
      <charset val="238"/>
      <scheme val="minor"/>
    </font>
    <font>
      <b/>
      <i/>
      <sz val="9"/>
      <color theme="5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  <charset val="238"/>
    </font>
    <font>
      <b/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5" fillId="0" borderId="0" xfId="0" applyNumberFormat="1" applyFont="1" applyAlignment="1">
      <alignment horizontal="center"/>
    </xf>
    <xf numFmtId="9" fontId="4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4" xfId="4" applyFont="1" applyBorder="1" applyAlignment="1">
      <alignment horizontal="right" vertical="center"/>
    </xf>
    <xf numFmtId="0" fontId="10" fillId="0" borderId="5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7" xfId="4" applyFont="1" applyBorder="1" applyAlignment="1">
      <alignment horizontal="right" vertical="center"/>
    </xf>
    <xf numFmtId="0" fontId="10" fillId="0" borderId="8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10" xfId="4" applyFont="1" applyBorder="1" applyAlignment="1">
      <alignment horizontal="left"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left" vertical="center"/>
    </xf>
    <xf numFmtId="0" fontId="10" fillId="0" borderId="12" xfId="4" applyFont="1" applyBorder="1" applyAlignment="1">
      <alignment horizontal="left" vertical="center"/>
    </xf>
    <xf numFmtId="0" fontId="10" fillId="0" borderId="13" xfId="4" applyFont="1" applyBorder="1" applyAlignment="1">
      <alignment horizontal="left" vertical="center"/>
    </xf>
    <xf numFmtId="0" fontId="10" fillId="0" borderId="13" xfId="4" applyFont="1" applyBorder="1" applyAlignment="1">
      <alignment horizontal="right" vertical="center"/>
    </xf>
    <xf numFmtId="14" fontId="10" fillId="0" borderId="14" xfId="4" applyNumberFormat="1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10" fillId="0" borderId="16" xfId="4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17" xfId="4" applyFont="1" applyBorder="1" applyAlignment="1">
      <alignment horizontal="left" vertical="center"/>
    </xf>
    <xf numFmtId="0" fontId="10" fillId="0" borderId="18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3" xfId="4" applyFont="1" applyBorder="1" applyAlignment="1">
      <alignment horizontal="right" vertical="center"/>
    </xf>
    <xf numFmtId="3" fontId="10" fillId="0" borderId="20" xfId="4" applyNumberFormat="1" applyFont="1" applyBorder="1" applyAlignment="1">
      <alignment horizontal="right" vertical="center"/>
    </xf>
    <xf numFmtId="3" fontId="10" fillId="0" borderId="5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21" xfId="4" applyNumberFormat="1" applyFont="1" applyBorder="1" applyAlignment="1">
      <alignment horizontal="right" vertical="center"/>
    </xf>
    <xf numFmtId="3" fontId="10" fillId="0" borderId="17" xfId="4" applyNumberFormat="1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3" fontId="10" fillId="0" borderId="22" xfId="4" applyNumberFormat="1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3" fontId="10" fillId="0" borderId="19" xfId="4" applyNumberFormat="1" applyFont="1" applyBorder="1" applyAlignment="1">
      <alignment horizontal="right" vertical="center"/>
    </xf>
    <xf numFmtId="0" fontId="11" fillId="0" borderId="23" xfId="4" applyFont="1" applyBorder="1" applyAlignment="1">
      <alignment horizontal="center" vertical="center"/>
    </xf>
    <xf numFmtId="0" fontId="10" fillId="0" borderId="24" xfId="4" applyFont="1" applyBorder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0" xfId="4" applyFont="1" applyBorder="1" applyAlignment="1">
      <alignment horizontal="left" vertical="center"/>
    </xf>
    <xf numFmtId="168" fontId="10" fillId="0" borderId="30" xfId="4" applyNumberFormat="1" applyFont="1" applyBorder="1" applyAlignment="1">
      <alignment horizontal="right" vertical="center"/>
    </xf>
    <xf numFmtId="168" fontId="10" fillId="0" borderId="31" xfId="4" applyNumberFormat="1" applyFont="1" applyBorder="1" applyAlignment="1">
      <alignment horizontal="right" vertical="center"/>
    </xf>
    <xf numFmtId="0" fontId="10" fillId="0" borderId="32" xfId="4" applyFont="1" applyBorder="1" applyAlignment="1">
      <alignment horizontal="left" vertical="center"/>
    </xf>
    <xf numFmtId="0" fontId="10" fillId="0" borderId="33" xfId="4" applyFont="1" applyBorder="1" applyAlignment="1">
      <alignment horizontal="left" vertical="center"/>
    </xf>
    <xf numFmtId="4" fontId="10" fillId="0" borderId="31" xfId="4" applyNumberFormat="1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left" vertical="center"/>
    </xf>
    <xf numFmtId="168" fontId="10" fillId="0" borderId="35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horizontal="left" vertical="center"/>
    </xf>
    <xf numFmtId="4" fontId="10" fillId="0" borderId="37" xfId="4" applyNumberFormat="1" applyFont="1" applyBorder="1" applyAlignment="1">
      <alignment horizontal="right" vertical="center"/>
    </xf>
    <xf numFmtId="168" fontId="10" fillId="0" borderId="38" xfId="4" applyNumberFormat="1" applyFont="1" applyBorder="1" applyAlignment="1">
      <alignment horizontal="righ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168" fontId="10" fillId="0" borderId="40" xfId="4" applyNumberFormat="1" applyFont="1" applyBorder="1" applyAlignment="1">
      <alignment horizontal="right" vertical="center"/>
    </xf>
    <xf numFmtId="168" fontId="10" fillId="0" borderId="41" xfId="4" applyNumberFormat="1" applyFont="1" applyBorder="1" applyAlignment="1">
      <alignment horizontal="right" vertical="center"/>
    </xf>
    <xf numFmtId="168" fontId="10" fillId="0" borderId="42" xfId="4" applyNumberFormat="1" applyFont="1" applyBorder="1" applyAlignment="1">
      <alignment horizontal="right" vertical="center"/>
    </xf>
    <xf numFmtId="0" fontId="10" fillId="0" borderId="43" xfId="4" applyFont="1" applyBorder="1" applyAlignment="1">
      <alignment horizontal="center" vertical="center"/>
    </xf>
    <xf numFmtId="0" fontId="10" fillId="0" borderId="0" xfId="4" applyFont="1"/>
    <xf numFmtId="0" fontId="10" fillId="0" borderId="41" xfId="4" applyFont="1" applyBorder="1" applyAlignment="1">
      <alignment horizontal="right" vertical="center"/>
    </xf>
    <xf numFmtId="4" fontId="10" fillId="0" borderId="42" xfId="4" applyNumberFormat="1" applyFont="1" applyBorder="1" applyAlignment="1">
      <alignment horizontal="right" vertical="center"/>
    </xf>
    <xf numFmtId="0" fontId="10" fillId="0" borderId="26" xfId="4" applyFont="1" applyBorder="1" applyAlignment="1">
      <alignment horizontal="left" vertical="center"/>
    </xf>
    <xf numFmtId="10" fontId="10" fillId="0" borderId="16" xfId="4" applyNumberFormat="1" applyFont="1" applyBorder="1" applyAlignment="1">
      <alignment horizontal="right" vertical="center"/>
    </xf>
    <xf numFmtId="10" fontId="10" fillId="0" borderId="44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horizontal="left" vertical="center"/>
    </xf>
    <xf numFmtId="10" fontId="10" fillId="0" borderId="7" xfId="4" applyNumberFormat="1" applyFont="1" applyBorder="1" applyAlignment="1">
      <alignment horizontal="right" vertical="center"/>
    </xf>
    <xf numFmtId="10" fontId="10" fillId="0" borderId="45" xfId="4" applyNumberFormat="1" applyFont="1" applyBorder="1" applyAlignment="1">
      <alignment horizontal="right" vertical="center"/>
    </xf>
    <xf numFmtId="0" fontId="10" fillId="0" borderId="41" xfId="4" applyFont="1" applyBorder="1" applyAlignment="1">
      <alignment horizontal="left" vertical="center"/>
    </xf>
    <xf numFmtId="0" fontId="10" fillId="0" borderId="43" xfId="4" applyFont="1" applyBorder="1" applyAlignment="1">
      <alignment horizontal="right"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10" fillId="0" borderId="46" xfId="4" applyFont="1" applyBorder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49" xfId="4" applyFont="1" applyBorder="1" applyAlignment="1">
      <alignment horizontal="right" vertical="center"/>
    </xf>
    <xf numFmtId="0" fontId="10" fillId="0" borderId="21" xfId="4" applyFont="1" applyBorder="1" applyAlignment="1">
      <alignment horizontal="right" vertical="center"/>
    </xf>
    <xf numFmtId="3" fontId="10" fillId="0" borderId="49" xfId="4" applyNumberFormat="1" applyFont="1" applyBorder="1" applyAlignment="1">
      <alignment horizontal="right" vertical="center"/>
    </xf>
    <xf numFmtId="4" fontId="10" fillId="0" borderId="45" xfId="4" applyNumberFormat="1" applyFont="1" applyBorder="1" applyAlignment="1">
      <alignment horizontal="right" vertical="center"/>
    </xf>
    <xf numFmtId="3" fontId="10" fillId="0" borderId="50" xfId="4" applyNumberFormat="1" applyFont="1" applyBorder="1" applyAlignment="1">
      <alignment horizontal="right" vertical="center"/>
    </xf>
    <xf numFmtId="0" fontId="11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169" fontId="10" fillId="0" borderId="54" xfId="4" applyNumberFormat="1" applyFont="1" applyBorder="1" applyAlignment="1">
      <alignment horizontal="right" vertical="center"/>
    </xf>
    <xf numFmtId="0" fontId="10" fillId="0" borderId="55" xfId="4" applyFont="1" applyBorder="1" applyAlignment="1">
      <alignment horizontal="left" vertical="center"/>
    </xf>
    <xf numFmtId="0" fontId="1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0" fillId="0" borderId="56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14" fontId="10" fillId="0" borderId="7" xfId="4" applyNumberFormat="1" applyFont="1" applyBorder="1" applyAlignment="1">
      <alignment horizontal="left" vertical="center"/>
    </xf>
    <xf numFmtId="0" fontId="12" fillId="0" borderId="0" xfId="0" applyFont="1"/>
    <xf numFmtId="166" fontId="6" fillId="0" borderId="0" xfId="0" applyNumberFormat="1" applyFont="1"/>
    <xf numFmtId="4" fontId="13" fillId="0" borderId="0" xfId="0" applyNumberFormat="1" applyFont="1"/>
    <xf numFmtId="166" fontId="0" fillId="0" borderId="0" xfId="0" applyNumberFormat="1"/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166" fontId="16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14" fillId="0" borderId="0" xfId="1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7" fontId="25" fillId="0" borderId="1" xfId="0" applyNumberFormat="1" applyFont="1" applyBorder="1"/>
    <xf numFmtId="0" fontId="29" fillId="0" borderId="1" xfId="0" applyFont="1" applyBorder="1"/>
    <xf numFmtId="167" fontId="25" fillId="0" borderId="0" xfId="0" applyNumberFormat="1" applyFont="1"/>
    <xf numFmtId="0" fontId="30" fillId="0" borderId="1" xfId="0" applyFont="1" applyBorder="1"/>
    <xf numFmtId="0" fontId="15" fillId="0" borderId="1" xfId="0" applyFont="1" applyBorder="1"/>
    <xf numFmtId="49" fontId="10" fillId="0" borderId="4" xfId="4" applyNumberFormat="1" applyFont="1" applyBorder="1" applyAlignment="1">
      <alignment horizontal="left" vertical="center"/>
    </xf>
    <xf numFmtId="166" fontId="31" fillId="0" borderId="0" xfId="0" applyNumberFormat="1" applyFont="1" applyAlignment="1">
      <alignment horizontal="right" vertical="center"/>
    </xf>
    <xf numFmtId="0" fontId="32" fillId="0" borderId="58" xfId="0" applyFont="1" applyBorder="1" applyAlignment="1">
      <alignment horizontal="center" wrapText="1"/>
    </xf>
    <xf numFmtId="0" fontId="32" fillId="0" borderId="58" xfId="0" applyFont="1" applyBorder="1" applyAlignment="1">
      <alignment horizontal="left" wrapText="1"/>
    </xf>
    <xf numFmtId="166" fontId="33" fillId="0" borderId="58" xfId="0" applyNumberFormat="1" applyFont="1" applyBorder="1" applyAlignment="1">
      <alignment horizontal="center" wrapText="1"/>
    </xf>
    <xf numFmtId="166" fontId="32" fillId="0" borderId="58" xfId="0" applyNumberFormat="1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36" fillId="3" borderId="0" xfId="0" applyFont="1" applyFill="1" applyAlignment="1">
      <alignment horizontal="left"/>
    </xf>
    <xf numFmtId="0" fontId="36" fillId="4" borderId="0" xfId="0" applyFont="1" applyFill="1" applyAlignment="1">
      <alignment horizontal="left" wrapText="1"/>
    </xf>
    <xf numFmtId="0" fontId="36" fillId="5" borderId="0" xfId="0" applyFont="1" applyFill="1" applyAlignment="1">
      <alignment horizontal="left" wrapText="1"/>
    </xf>
    <xf numFmtId="0" fontId="36" fillId="6" borderId="0" xfId="0" applyFont="1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center"/>
    </xf>
    <xf numFmtId="171" fontId="16" fillId="0" borderId="0" xfId="0" applyNumberFormat="1" applyFont="1" applyAlignment="1">
      <alignment horizontal="center"/>
    </xf>
    <xf numFmtId="171" fontId="16" fillId="2" borderId="0" xfId="0" applyNumberFormat="1" applyFont="1" applyFill="1" applyAlignment="1">
      <alignment horizontal="center"/>
    </xf>
    <xf numFmtId="0" fontId="40" fillId="0" borderId="0" xfId="0" applyFont="1" applyAlignment="1">
      <alignment horizontal="left" vertical="center" wrapText="1"/>
    </xf>
    <xf numFmtId="166" fontId="3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44" fillId="0" borderId="5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Čiarka" xfId="1" builtinId="3"/>
    <cellStyle name="Normálna" xfId="0" builtinId="0"/>
    <cellStyle name="normálne 2" xfId="2" xr:uid="{00000000-0005-0000-0000-000003000000}"/>
    <cellStyle name="normálne_KLs" xfId="3" xr:uid="{00000000-0005-0000-0000-000004000000}"/>
    <cellStyle name="normálne_KLv" xfId="4" xr:uid="{00000000-0005-0000-0000-000005000000}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32</xdr:row>
      <xdr:rowOff>7620</xdr:rowOff>
    </xdr:from>
    <xdr:to>
      <xdr:col>4</xdr:col>
      <xdr:colOff>548640</xdr:colOff>
      <xdr:row>41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16580" y="5996940"/>
          <a:ext cx="0" cy="165354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123</xdr:row>
      <xdr:rowOff>50800</xdr:rowOff>
    </xdr:from>
    <xdr:to>
      <xdr:col>2</xdr:col>
      <xdr:colOff>2349500</xdr:colOff>
      <xdr:row>124</xdr:row>
      <xdr:rowOff>520700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7253D3-C658-4895-9DBC-49B42763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9349700"/>
          <a:ext cx="22733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469900</xdr:colOff>
      <xdr:row>125</xdr:row>
      <xdr:rowOff>76200</xdr:rowOff>
    </xdr:from>
    <xdr:to>
      <xdr:col>2</xdr:col>
      <xdr:colOff>1873250</xdr:colOff>
      <xdr:row>125</xdr:row>
      <xdr:rowOff>876300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B3A4F75-C25F-4495-93B8-5A180F12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0500" y="30340300"/>
          <a:ext cx="14033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126</xdr:row>
      <xdr:rowOff>95251</xdr:rowOff>
    </xdr:from>
    <xdr:to>
      <xdr:col>2</xdr:col>
      <xdr:colOff>2260600</xdr:colOff>
      <xdr:row>126</xdr:row>
      <xdr:rowOff>1308101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938043A3-DA29-444A-8BA7-60A329B7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9350" y="31299151"/>
          <a:ext cx="2101850" cy="1212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131</xdr:row>
      <xdr:rowOff>0</xdr:rowOff>
    </xdr:from>
    <xdr:to>
      <xdr:col>2</xdr:col>
      <xdr:colOff>1519536</xdr:colOff>
      <xdr:row>132</xdr:row>
      <xdr:rowOff>31750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33FB8BF-B0BB-4079-A677-92D9FE751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1400" y="33750250"/>
          <a:ext cx="1468736" cy="123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130</xdr:row>
      <xdr:rowOff>133350</xdr:rowOff>
    </xdr:from>
    <xdr:to>
      <xdr:col>3</xdr:col>
      <xdr:colOff>42909</xdr:colOff>
      <xdr:row>131</xdr:row>
      <xdr:rowOff>1153160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4D900F7-62C5-482A-84F5-C5BB3213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29350" y="33699450"/>
          <a:ext cx="1268459" cy="1203960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132</xdr:row>
      <xdr:rowOff>31750</xdr:rowOff>
    </xdr:from>
    <xdr:to>
      <xdr:col>3</xdr:col>
      <xdr:colOff>0</xdr:colOff>
      <xdr:row>132</xdr:row>
      <xdr:rowOff>951865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B421EEC4-119A-4180-BB30-03DE7722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08550" y="36537900"/>
          <a:ext cx="2444750" cy="920115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133</xdr:row>
      <xdr:rowOff>31750</xdr:rowOff>
    </xdr:from>
    <xdr:to>
      <xdr:col>2</xdr:col>
      <xdr:colOff>2152650</xdr:colOff>
      <xdr:row>133</xdr:row>
      <xdr:rowOff>796221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A130A2D3-BD86-4A53-96DD-9856D11F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97450" y="37553900"/>
          <a:ext cx="19558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196850</xdr:colOff>
      <xdr:row>133</xdr:row>
      <xdr:rowOff>800100</xdr:rowOff>
    </xdr:from>
    <xdr:to>
      <xdr:col>2</xdr:col>
      <xdr:colOff>2216150</xdr:colOff>
      <xdr:row>133</xdr:row>
      <xdr:rowOff>1564571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0E5E04FA-A6AC-4FB2-90C2-7A80B363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97450" y="38322250"/>
          <a:ext cx="2019300" cy="764471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134</xdr:row>
      <xdr:rowOff>57150</xdr:rowOff>
    </xdr:from>
    <xdr:to>
      <xdr:col>2</xdr:col>
      <xdr:colOff>2463800</xdr:colOff>
      <xdr:row>134</xdr:row>
      <xdr:rowOff>1082571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9F9D7C40-608A-48BB-9E13-0F3C492F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27600" y="39198550"/>
          <a:ext cx="2336800" cy="1025421"/>
        </a:xfrm>
        <a:prstGeom prst="rect">
          <a:avLst/>
        </a:prstGeom>
      </xdr:spPr>
    </xdr:pic>
    <xdr:clientData/>
  </xdr:twoCellAnchor>
  <xdr:twoCellAnchor editAs="oneCell">
    <xdr:from>
      <xdr:col>2</xdr:col>
      <xdr:colOff>660400</xdr:colOff>
      <xdr:row>140</xdr:row>
      <xdr:rowOff>95250</xdr:rowOff>
    </xdr:from>
    <xdr:to>
      <xdr:col>2</xdr:col>
      <xdr:colOff>2138679</xdr:colOff>
      <xdr:row>140</xdr:row>
      <xdr:rowOff>1574522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B4BEC9C-6EE8-4E6E-A209-6491DBD2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61000" y="42151300"/>
          <a:ext cx="1478279" cy="1479272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141</xdr:row>
      <xdr:rowOff>44450</xdr:rowOff>
    </xdr:from>
    <xdr:to>
      <xdr:col>2</xdr:col>
      <xdr:colOff>2137410</xdr:colOff>
      <xdr:row>141</xdr:row>
      <xdr:rowOff>1341675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E21C286-CE7A-4EF1-9BFC-41812138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29250" y="43738800"/>
          <a:ext cx="1508760" cy="1297225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142</xdr:row>
      <xdr:rowOff>63500</xdr:rowOff>
    </xdr:from>
    <xdr:to>
      <xdr:col>2</xdr:col>
      <xdr:colOff>2168371</xdr:colOff>
      <xdr:row>142</xdr:row>
      <xdr:rowOff>1236980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84563893-6461-4C5C-9F0C-40C56090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68900" y="45218350"/>
          <a:ext cx="1800071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825500</xdr:colOff>
      <xdr:row>143</xdr:row>
      <xdr:rowOff>127000</xdr:rowOff>
    </xdr:from>
    <xdr:to>
      <xdr:col>2</xdr:col>
      <xdr:colOff>1974850</xdr:colOff>
      <xdr:row>143</xdr:row>
      <xdr:rowOff>1530985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E6D429C9-2718-4E0B-997B-432A28CB6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26100" y="44577000"/>
          <a:ext cx="1149350" cy="140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M30" sqref="M30"/>
    </sheetView>
  </sheetViews>
  <sheetFormatPr defaultRowHeight="15" x14ac:dyDescent="0.25"/>
  <cols>
    <col min="1" max="1" width="5" customWidth="1"/>
    <col min="2" max="2" width="9.85546875" customWidth="1"/>
    <col min="3" max="3" width="10.7109375" customWidth="1"/>
    <col min="5" max="5" width="10.42578125" customWidth="1"/>
    <col min="6" max="6" width="5.7109375" customWidth="1"/>
    <col min="7" max="7" width="17.42578125" customWidth="1"/>
    <col min="8" max="8" width="9.7109375" customWidth="1"/>
    <col min="9" max="9" width="9.85546875" customWidth="1"/>
  </cols>
  <sheetData>
    <row r="1" spans="1:9" ht="19.149999999999999" customHeight="1" thickBot="1" x14ac:dyDescent="0.3">
      <c r="A1" s="186" t="s">
        <v>26</v>
      </c>
      <c r="B1" s="186"/>
      <c r="C1" s="186"/>
      <c r="D1" s="186"/>
      <c r="E1" s="186"/>
      <c r="F1" s="186"/>
      <c r="G1" s="186"/>
      <c r="H1" s="186"/>
      <c r="I1" s="186"/>
    </row>
    <row r="2" spans="1:9" ht="15.75" thickTop="1" x14ac:dyDescent="0.25">
      <c r="A2" s="8"/>
      <c r="B2" s="9" t="s">
        <v>159</v>
      </c>
      <c r="C2" s="9"/>
      <c r="D2" s="9"/>
      <c r="E2" s="9"/>
      <c r="F2" s="10" t="s">
        <v>27</v>
      </c>
      <c r="G2" s="9" t="s">
        <v>160</v>
      </c>
      <c r="H2" s="9"/>
      <c r="I2" s="11"/>
    </row>
    <row r="3" spans="1:9" x14ac:dyDescent="0.25">
      <c r="A3" s="12"/>
      <c r="B3" s="13"/>
      <c r="C3" s="13"/>
      <c r="D3" s="13"/>
      <c r="E3" s="13"/>
      <c r="F3" s="14" t="s">
        <v>28</v>
      </c>
      <c r="G3" s="13"/>
      <c r="H3" s="13"/>
      <c r="I3" s="15"/>
    </row>
    <row r="4" spans="1:9" x14ac:dyDescent="0.25">
      <c r="A4" s="16"/>
      <c r="B4" s="17"/>
      <c r="C4" s="17"/>
      <c r="D4" s="17"/>
      <c r="E4" s="17"/>
      <c r="F4" s="18"/>
      <c r="G4" s="17"/>
      <c r="H4" s="17"/>
      <c r="I4" s="19"/>
    </row>
    <row r="5" spans="1:9" ht="15.75" thickBot="1" x14ac:dyDescent="0.3">
      <c r="A5" s="20"/>
      <c r="B5" s="21" t="s">
        <v>29</v>
      </c>
      <c r="C5" s="21"/>
      <c r="D5" s="21" t="s">
        <v>30</v>
      </c>
      <c r="E5" s="22"/>
      <c r="F5" s="22" t="s">
        <v>31</v>
      </c>
      <c r="G5" s="21"/>
      <c r="H5" s="22" t="s">
        <v>32</v>
      </c>
      <c r="I5" s="23"/>
    </row>
    <row r="6" spans="1:9" ht="15.75" thickTop="1" x14ac:dyDescent="0.25">
      <c r="A6" s="8"/>
      <c r="B6" s="9" t="s">
        <v>33</v>
      </c>
      <c r="C6" s="9" t="s">
        <v>161</v>
      </c>
      <c r="D6" s="9"/>
      <c r="E6" s="9"/>
      <c r="F6" s="9" t="s">
        <v>34</v>
      </c>
      <c r="G6" s="160"/>
      <c r="H6" s="9"/>
      <c r="I6" s="11"/>
    </row>
    <row r="7" spans="1:9" x14ac:dyDescent="0.25">
      <c r="A7" s="24"/>
      <c r="B7" s="25"/>
      <c r="C7" s="26" t="s">
        <v>162</v>
      </c>
      <c r="D7" s="26"/>
      <c r="E7" s="26"/>
      <c r="F7" s="26" t="s">
        <v>35</v>
      </c>
      <c r="G7" s="26"/>
      <c r="H7" s="26"/>
      <c r="I7" s="27"/>
    </row>
    <row r="8" spans="1:9" x14ac:dyDescent="0.25">
      <c r="A8" s="12"/>
      <c r="B8" s="13" t="s">
        <v>36</v>
      </c>
      <c r="C8" s="13"/>
      <c r="D8" s="13"/>
      <c r="E8" s="13"/>
      <c r="F8" s="13" t="s">
        <v>34</v>
      </c>
      <c r="G8" s="13"/>
      <c r="H8" s="13"/>
      <c r="I8" s="15"/>
    </row>
    <row r="9" spans="1:9" x14ac:dyDescent="0.25">
      <c r="A9" s="16"/>
      <c r="B9" s="18"/>
      <c r="C9" s="17"/>
      <c r="D9" s="17"/>
      <c r="E9" s="17"/>
      <c r="F9" s="26" t="s">
        <v>35</v>
      </c>
      <c r="G9" s="17"/>
      <c r="H9" s="17"/>
      <c r="I9" s="19"/>
    </row>
    <row r="10" spans="1:9" x14ac:dyDescent="0.25">
      <c r="A10" s="12"/>
      <c r="B10" s="13" t="s">
        <v>37</v>
      </c>
      <c r="C10" s="13"/>
      <c r="D10" s="13"/>
      <c r="E10" s="13"/>
      <c r="F10" s="13" t="s">
        <v>34</v>
      </c>
      <c r="G10" s="13"/>
      <c r="H10" s="13"/>
      <c r="I10" s="15"/>
    </row>
    <row r="11" spans="1:9" ht="15.75" thickBot="1" x14ac:dyDescent="0.3">
      <c r="A11" s="28"/>
      <c r="B11" s="29"/>
      <c r="C11" s="29"/>
      <c r="D11" s="29"/>
      <c r="E11" s="29"/>
      <c r="F11" s="29" t="s">
        <v>35</v>
      </c>
      <c r="G11" s="29"/>
      <c r="H11" s="29"/>
      <c r="I11" s="30"/>
    </row>
    <row r="12" spans="1:9" ht="15.75" thickTop="1" x14ac:dyDescent="0.25">
      <c r="A12" s="31">
        <v>1</v>
      </c>
      <c r="B12" s="9" t="s">
        <v>38</v>
      </c>
      <c r="C12" s="9"/>
      <c r="D12" s="9"/>
      <c r="E12" s="32">
        <f>IF(A12&lt;&gt;0,ROUND($J$31/A12,0),0)</f>
        <v>0</v>
      </c>
      <c r="F12" s="10">
        <v>1</v>
      </c>
      <c r="G12" s="9" t="s">
        <v>39</v>
      </c>
      <c r="H12" s="9"/>
      <c r="I12" s="33">
        <f>IF(F12&lt;&gt;0,ROUND($J$31/F12,0),0)</f>
        <v>0</v>
      </c>
    </row>
    <row r="13" spans="1:9" x14ac:dyDescent="0.25">
      <c r="A13" s="34">
        <v>1</v>
      </c>
      <c r="B13" s="26" t="s">
        <v>40</v>
      </c>
      <c r="C13" s="26"/>
      <c r="D13" s="26"/>
      <c r="E13" s="35">
        <f>IF(A13&lt;&gt;0,ROUND($J$31/A13,0),0)</f>
        <v>0</v>
      </c>
      <c r="F13" s="25"/>
      <c r="G13" s="26"/>
      <c r="H13" s="26"/>
      <c r="I13" s="36">
        <f>IF(F13&lt;&gt;0,ROUND($J$31/F13,0),0)</f>
        <v>0</v>
      </c>
    </row>
    <row r="14" spans="1:9" ht="15.75" thickBot="1" x14ac:dyDescent="0.3">
      <c r="A14" s="37">
        <v>1</v>
      </c>
      <c r="B14" s="29" t="s">
        <v>41</v>
      </c>
      <c r="C14" s="29"/>
      <c r="D14" s="29"/>
      <c r="E14" s="38">
        <f>IF(A14&lt;&gt;0,ROUND($J$31/A14,0),0)</f>
        <v>0</v>
      </c>
      <c r="F14" s="39"/>
      <c r="G14" s="29"/>
      <c r="H14" s="29"/>
      <c r="I14" s="40">
        <f>IF(F14&lt;&gt;0,ROUND($J$31/F14,0),0)</f>
        <v>0</v>
      </c>
    </row>
    <row r="15" spans="1:9" ht="15.75" thickTop="1" x14ac:dyDescent="0.25">
      <c r="A15" s="41" t="s">
        <v>42</v>
      </c>
      <c r="B15" s="42" t="s">
        <v>43</v>
      </c>
      <c r="C15" s="43" t="s">
        <v>44</v>
      </c>
      <c r="D15" s="43" t="s">
        <v>45</v>
      </c>
      <c r="E15" s="44" t="s">
        <v>46</v>
      </c>
      <c r="F15" s="41" t="s">
        <v>47</v>
      </c>
      <c r="G15" s="45" t="s">
        <v>48</v>
      </c>
      <c r="H15" s="46"/>
      <c r="I15" s="47"/>
    </row>
    <row r="16" spans="1:9" x14ac:dyDescent="0.25">
      <c r="A16" s="48">
        <v>1</v>
      </c>
      <c r="B16" s="49" t="s">
        <v>49</v>
      </c>
      <c r="C16" s="161">
        <v>0</v>
      </c>
      <c r="D16" s="50">
        <v>0</v>
      </c>
      <c r="E16" s="51">
        <f>C16+D16</f>
        <v>0</v>
      </c>
      <c r="F16" s="48">
        <v>6</v>
      </c>
      <c r="G16" s="52" t="s">
        <v>50</v>
      </c>
      <c r="H16" s="53"/>
      <c r="I16" s="54">
        <v>0</v>
      </c>
    </row>
    <row r="17" spans="1:9" x14ac:dyDescent="0.25">
      <c r="A17" s="55">
        <v>2</v>
      </c>
      <c r="B17" s="56" t="s">
        <v>51</v>
      </c>
      <c r="C17" s="57">
        <v>0</v>
      </c>
      <c r="D17" s="57">
        <v>0</v>
      </c>
      <c r="E17" s="51">
        <f>C17+D17</f>
        <v>0</v>
      </c>
      <c r="F17" s="55">
        <v>7</v>
      </c>
      <c r="G17" s="58" t="s">
        <v>52</v>
      </c>
      <c r="H17" s="13"/>
      <c r="I17" s="59">
        <v>0</v>
      </c>
    </row>
    <row r="18" spans="1:9" x14ac:dyDescent="0.25">
      <c r="A18" s="55">
        <v>3</v>
      </c>
      <c r="B18" s="56" t="s">
        <v>53</v>
      </c>
      <c r="C18" s="57"/>
      <c r="D18" s="57"/>
      <c r="E18" s="51">
        <f>C18+D18</f>
        <v>0</v>
      </c>
      <c r="F18" s="55">
        <v>8</v>
      </c>
      <c r="G18" s="58" t="s">
        <v>54</v>
      </c>
      <c r="H18" s="13"/>
      <c r="I18" s="59">
        <v>0</v>
      </c>
    </row>
    <row r="19" spans="1:9" ht="15.75" thickBot="1" x14ac:dyDescent="0.3">
      <c r="A19" s="55">
        <v>4</v>
      </c>
      <c r="B19" s="56" t="s">
        <v>55</v>
      </c>
      <c r="C19" s="57"/>
      <c r="D19" s="57"/>
      <c r="E19" s="60">
        <f>C19+D19</f>
        <v>0</v>
      </c>
      <c r="F19" s="55">
        <v>9</v>
      </c>
      <c r="G19" s="58" t="s">
        <v>56</v>
      </c>
      <c r="H19" s="13"/>
      <c r="I19" s="59">
        <v>0</v>
      </c>
    </row>
    <row r="20" spans="1:9" ht="15.75" thickBot="1" x14ac:dyDescent="0.3">
      <c r="A20" s="61">
        <v>5</v>
      </c>
      <c r="B20" s="62" t="s">
        <v>57</v>
      </c>
      <c r="C20" s="63">
        <f>SUM(C16:C19)</f>
        <v>0</v>
      </c>
      <c r="D20" s="64">
        <f>SUM(D16:D19)</f>
        <v>0</v>
      </c>
      <c r="E20" s="65">
        <f>SUM(E16:E19)</f>
        <v>0</v>
      </c>
      <c r="F20" s="66">
        <v>10</v>
      </c>
      <c r="G20" s="67"/>
      <c r="H20" s="68" t="s">
        <v>58</v>
      </c>
      <c r="I20" s="69">
        <f>SUM(I16:I19)</f>
        <v>0</v>
      </c>
    </row>
    <row r="21" spans="1:9" ht="15.75" thickTop="1" x14ac:dyDescent="0.25">
      <c r="A21" s="41" t="s">
        <v>59</v>
      </c>
      <c r="B21" s="70"/>
      <c r="C21" s="46" t="s">
        <v>60</v>
      </c>
      <c r="D21" s="46"/>
      <c r="E21" s="47"/>
      <c r="F21" s="41" t="s">
        <v>61</v>
      </c>
      <c r="G21" s="45" t="s">
        <v>62</v>
      </c>
      <c r="H21" s="46"/>
      <c r="I21" s="47"/>
    </row>
    <row r="22" spans="1:9" x14ac:dyDescent="0.25">
      <c r="A22" s="48">
        <v>11</v>
      </c>
      <c r="B22" s="52" t="s">
        <v>63</v>
      </c>
      <c r="C22" s="71" t="s">
        <v>56</v>
      </c>
      <c r="D22" s="72">
        <v>0</v>
      </c>
      <c r="E22" s="54">
        <v>0</v>
      </c>
      <c r="F22" s="55">
        <v>16</v>
      </c>
      <c r="G22" s="58" t="s">
        <v>64</v>
      </c>
      <c r="H22" s="73"/>
      <c r="I22" s="59">
        <v>0</v>
      </c>
    </row>
    <row r="23" spans="1:9" x14ac:dyDescent="0.25">
      <c r="A23" s="55">
        <v>12</v>
      </c>
      <c r="B23" s="58" t="s">
        <v>65</v>
      </c>
      <c r="C23" s="74"/>
      <c r="D23" s="75">
        <v>0</v>
      </c>
      <c r="E23" s="59">
        <v>0</v>
      </c>
      <c r="F23" s="55">
        <v>17</v>
      </c>
      <c r="G23" s="58" t="s">
        <v>66</v>
      </c>
      <c r="H23" s="73"/>
      <c r="I23" s="59">
        <v>0</v>
      </c>
    </row>
    <row r="24" spans="1:9" x14ac:dyDescent="0.25">
      <c r="A24" s="55">
        <v>13</v>
      </c>
      <c r="B24" s="58" t="s">
        <v>67</v>
      </c>
      <c r="C24" s="74"/>
      <c r="D24" s="75">
        <v>0</v>
      </c>
      <c r="E24" s="59">
        <v>0</v>
      </c>
      <c r="F24" s="55">
        <v>18</v>
      </c>
      <c r="G24" s="58" t="s">
        <v>68</v>
      </c>
      <c r="H24" s="73"/>
      <c r="I24" s="59">
        <v>0</v>
      </c>
    </row>
    <row r="25" spans="1:9" ht="15.75" thickBot="1" x14ac:dyDescent="0.3">
      <c r="A25" s="55">
        <v>14</v>
      </c>
      <c r="B25" s="58" t="s">
        <v>56</v>
      </c>
      <c r="C25" s="74"/>
      <c r="D25" s="75">
        <v>0</v>
      </c>
      <c r="E25" s="59">
        <v>0</v>
      </c>
      <c r="F25" s="55">
        <v>19</v>
      </c>
      <c r="G25" s="58" t="s">
        <v>56</v>
      </c>
      <c r="H25" s="73"/>
      <c r="I25" s="59">
        <v>0</v>
      </c>
    </row>
    <row r="26" spans="1:9" ht="15.75" thickBot="1" x14ac:dyDescent="0.3">
      <c r="A26" s="61">
        <v>15</v>
      </c>
      <c r="B26" s="76"/>
      <c r="C26" s="77"/>
      <c r="D26" s="77" t="s">
        <v>69</v>
      </c>
      <c r="E26" s="69">
        <f>SUM(E22:E25)</f>
        <v>0</v>
      </c>
      <c r="F26" s="61">
        <v>20</v>
      </c>
      <c r="G26" s="76"/>
      <c r="H26" s="77" t="s">
        <v>70</v>
      </c>
      <c r="I26" s="69">
        <f>SUM(I22:I25)</f>
        <v>0</v>
      </c>
    </row>
    <row r="27" spans="1:9" ht="15.75" thickTop="1" x14ac:dyDescent="0.25">
      <c r="A27" s="78"/>
      <c r="B27" s="79" t="s">
        <v>71</v>
      </c>
      <c r="C27" s="80"/>
      <c r="D27" s="81" t="s">
        <v>72</v>
      </c>
      <c r="E27" s="82"/>
      <c r="F27" s="41" t="s">
        <v>73</v>
      </c>
      <c r="G27" s="45" t="s">
        <v>74</v>
      </c>
      <c r="H27" s="46"/>
      <c r="I27" s="47"/>
    </row>
    <row r="28" spans="1:9" x14ac:dyDescent="0.25">
      <c r="A28" s="83"/>
      <c r="B28" s="84"/>
      <c r="C28" s="85"/>
      <c r="D28" s="86"/>
      <c r="E28" s="82"/>
      <c r="F28" s="48">
        <v>21</v>
      </c>
      <c r="G28" s="52"/>
      <c r="H28" s="87" t="s">
        <v>75</v>
      </c>
      <c r="I28" s="54">
        <f>C16+D16+I22</f>
        <v>0</v>
      </c>
    </row>
    <row r="29" spans="1:9" x14ac:dyDescent="0.25">
      <c r="A29" s="83"/>
      <c r="B29" s="85" t="s">
        <v>76</v>
      </c>
      <c r="C29" s="85"/>
      <c r="D29" s="88"/>
      <c r="E29" s="82"/>
      <c r="F29" s="55">
        <v>22</v>
      </c>
      <c r="G29" s="58" t="s">
        <v>77</v>
      </c>
      <c r="H29" s="89">
        <f>ROUND(E20,2)+I20+E26+I26</f>
        <v>0</v>
      </c>
      <c r="I29" s="59">
        <f>ROUND((H29*20)/100,2)</f>
        <v>0</v>
      </c>
    </row>
    <row r="30" spans="1:9" ht="15.75" thickBot="1" x14ac:dyDescent="0.3">
      <c r="A30" s="12"/>
      <c r="B30" s="13" t="s">
        <v>78</v>
      </c>
      <c r="C30" s="13"/>
      <c r="D30" s="88"/>
      <c r="E30" s="82"/>
      <c r="F30" s="55">
        <v>23</v>
      </c>
      <c r="G30" s="58" t="s">
        <v>79</v>
      </c>
      <c r="H30" s="89"/>
      <c r="I30" s="59"/>
    </row>
    <row r="31" spans="1:9" ht="15.75" thickBot="1" x14ac:dyDescent="0.3">
      <c r="A31" s="83"/>
      <c r="B31" s="85"/>
      <c r="C31" s="85"/>
      <c r="D31" s="88"/>
      <c r="E31" s="82"/>
      <c r="F31" s="61">
        <v>24</v>
      </c>
      <c r="G31" s="76"/>
      <c r="H31" s="77" t="s">
        <v>80</v>
      </c>
      <c r="I31" s="69">
        <f>SUM(I28:I30)</f>
        <v>0</v>
      </c>
    </row>
    <row r="32" spans="1:9" ht="16.5" thickTop="1" thickBot="1" x14ac:dyDescent="0.3">
      <c r="A32" s="78"/>
      <c r="B32" s="85"/>
      <c r="C32" s="82"/>
      <c r="D32" s="90"/>
      <c r="E32" s="82"/>
      <c r="F32" s="91" t="s">
        <v>81</v>
      </c>
      <c r="G32" s="92" t="s">
        <v>82</v>
      </c>
      <c r="H32" s="93"/>
      <c r="I32" s="94">
        <v>0</v>
      </c>
    </row>
    <row r="33" spans="1:9" ht="15.75" thickTop="1" x14ac:dyDescent="0.25">
      <c r="A33" s="95"/>
      <c r="B33" s="96"/>
      <c r="C33" s="79" t="s">
        <v>83</v>
      </c>
      <c r="D33" s="96"/>
      <c r="E33" s="96"/>
      <c r="F33" s="96"/>
      <c r="G33" s="96" t="s">
        <v>84</v>
      </c>
      <c r="H33" s="97"/>
      <c r="I33" s="98"/>
    </row>
    <row r="34" spans="1:9" x14ac:dyDescent="0.25">
      <c r="A34" s="83"/>
      <c r="B34" s="84"/>
      <c r="C34" s="85"/>
      <c r="D34" s="85"/>
      <c r="E34" s="84"/>
      <c r="F34" s="85"/>
      <c r="G34" s="99"/>
      <c r="H34" s="85"/>
      <c r="I34" s="100"/>
    </row>
    <row r="35" spans="1:9" x14ac:dyDescent="0.25">
      <c r="A35" s="83"/>
      <c r="B35" s="85" t="s">
        <v>76</v>
      </c>
      <c r="C35" s="85"/>
      <c r="D35" s="85"/>
      <c r="E35" s="84"/>
      <c r="F35" s="85" t="s">
        <v>76</v>
      </c>
      <c r="G35" s="85"/>
      <c r="H35" s="85"/>
      <c r="I35" s="100"/>
    </row>
    <row r="36" spans="1:9" x14ac:dyDescent="0.25">
      <c r="A36" s="12"/>
      <c r="B36" s="13" t="s">
        <v>78</v>
      </c>
      <c r="C36" s="13"/>
      <c r="D36" s="13"/>
      <c r="E36" s="14"/>
      <c r="F36" s="13" t="s">
        <v>78</v>
      </c>
      <c r="G36" s="101"/>
      <c r="H36" s="13"/>
      <c r="I36" s="15"/>
    </row>
    <row r="37" spans="1:9" x14ac:dyDescent="0.25">
      <c r="A37" s="83"/>
      <c r="B37" s="85" t="s">
        <v>72</v>
      </c>
      <c r="C37" s="85"/>
      <c r="D37" s="85"/>
      <c r="E37" s="84"/>
      <c r="F37" s="85" t="s">
        <v>72</v>
      </c>
      <c r="G37" s="85"/>
      <c r="H37" s="85"/>
      <c r="I37" s="100"/>
    </row>
    <row r="38" spans="1:9" x14ac:dyDescent="0.25">
      <c r="A38" s="83"/>
      <c r="B38" s="85"/>
      <c r="C38" s="85"/>
      <c r="D38" s="85"/>
      <c r="E38" s="85"/>
      <c r="F38" s="85"/>
      <c r="G38" s="85"/>
      <c r="H38" s="85"/>
      <c r="I38" s="100"/>
    </row>
    <row r="39" spans="1:9" x14ac:dyDescent="0.25">
      <c r="A39" s="83"/>
      <c r="B39" s="85"/>
      <c r="C39" s="85"/>
      <c r="D39" s="85"/>
      <c r="E39" s="85"/>
      <c r="F39" s="85"/>
      <c r="G39" s="85"/>
      <c r="H39" s="85"/>
      <c r="I39" s="100"/>
    </row>
    <row r="40" spans="1:9" x14ac:dyDescent="0.25">
      <c r="A40" s="83"/>
      <c r="B40" s="85"/>
      <c r="C40" s="85"/>
      <c r="D40" s="85"/>
      <c r="E40" s="85"/>
      <c r="F40" s="85"/>
      <c r="G40" s="85"/>
      <c r="H40" s="85"/>
      <c r="I40" s="100"/>
    </row>
    <row r="41" spans="1:9" ht="15.75" thickBot="1" x14ac:dyDescent="0.3">
      <c r="A41" s="28"/>
      <c r="B41" s="29"/>
      <c r="C41" s="29"/>
      <c r="D41" s="29"/>
      <c r="E41" s="29"/>
      <c r="F41" s="29"/>
      <c r="G41" s="29"/>
      <c r="H41" s="29"/>
      <c r="I41" s="30"/>
    </row>
    <row r="42" spans="1:9" ht="15.75" thickTop="1" x14ac:dyDescent="0.25">
      <c r="A42" s="67"/>
      <c r="B42" s="67"/>
      <c r="C42" s="67"/>
      <c r="D42" s="67"/>
      <c r="E42" s="67"/>
      <c r="F42" s="67"/>
      <c r="G42" s="67"/>
      <c r="H42" s="67"/>
      <c r="I42" s="67"/>
    </row>
    <row r="43" spans="1:9" x14ac:dyDescent="0.25">
      <c r="A43" s="67"/>
      <c r="B43" s="67"/>
      <c r="C43" s="67"/>
      <c r="D43" s="67"/>
      <c r="E43" s="67"/>
      <c r="F43" s="67"/>
      <c r="G43" s="67"/>
      <c r="H43" s="67"/>
      <c r="I43" s="67"/>
    </row>
    <row r="44" spans="1:9" x14ac:dyDescent="0.25">
      <c r="A44" s="67"/>
      <c r="B44" s="67"/>
      <c r="C44" s="67"/>
      <c r="D44" s="67"/>
      <c r="E44" s="67"/>
      <c r="F44" s="67"/>
      <c r="G44" s="67"/>
      <c r="H44" s="67"/>
      <c r="I44" s="67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G23" sqref="G23"/>
    </sheetView>
  </sheetViews>
  <sheetFormatPr defaultRowHeight="15" x14ac:dyDescent="0.25"/>
  <cols>
    <col min="1" max="1" width="6.140625" customWidth="1"/>
    <col min="2" max="2" width="37.7109375" customWidth="1"/>
    <col min="3" max="3" width="8.7109375" customWidth="1"/>
    <col min="4" max="4" width="10" customWidth="1"/>
    <col min="5" max="5" width="11" customWidth="1"/>
    <col min="6" max="6" width="10.7109375" customWidth="1"/>
  </cols>
  <sheetData>
    <row r="1" spans="1:8" x14ac:dyDescent="0.25">
      <c r="A1" s="120"/>
      <c r="B1" s="120"/>
      <c r="C1" s="120"/>
      <c r="D1" s="120"/>
      <c r="E1" s="120"/>
      <c r="F1" s="120"/>
      <c r="G1" s="120"/>
      <c r="H1" s="120"/>
    </row>
    <row r="2" spans="1:8" ht="18" x14ac:dyDescent="0.25">
      <c r="A2" s="147" t="s">
        <v>12</v>
      </c>
      <c r="B2" s="148"/>
      <c r="C2" s="149"/>
      <c r="D2" s="149"/>
      <c r="E2" s="149"/>
      <c r="F2" s="149"/>
      <c r="G2" s="120"/>
      <c r="H2" s="120"/>
    </row>
    <row r="3" spans="1:8" x14ac:dyDescent="0.25">
      <c r="A3" s="149" t="s">
        <v>13</v>
      </c>
      <c r="B3" s="149" t="s">
        <v>163</v>
      </c>
      <c r="C3" s="149"/>
      <c r="D3" s="149"/>
      <c r="E3" s="149"/>
      <c r="F3" s="149"/>
      <c r="G3" s="120"/>
      <c r="H3" s="120"/>
    </row>
    <row r="4" spans="1:8" x14ac:dyDescent="0.25">
      <c r="A4" s="149" t="s">
        <v>14</v>
      </c>
      <c r="B4" s="149"/>
      <c r="C4" s="149" t="s">
        <v>15</v>
      </c>
      <c r="D4" s="149"/>
      <c r="E4" s="149"/>
      <c r="F4" s="149"/>
      <c r="G4" s="120"/>
      <c r="H4" s="120"/>
    </row>
    <row r="5" spans="1:8" x14ac:dyDescent="0.25">
      <c r="A5" s="149" t="s">
        <v>16</v>
      </c>
      <c r="B5" s="149"/>
      <c r="C5" s="149" t="s">
        <v>17</v>
      </c>
      <c r="D5" s="150"/>
      <c r="E5" s="149"/>
      <c r="F5" s="149"/>
      <c r="G5" s="120"/>
      <c r="H5" s="120"/>
    </row>
    <row r="6" spans="1:8" x14ac:dyDescent="0.25">
      <c r="A6" s="149" t="s">
        <v>18</v>
      </c>
      <c r="B6" s="149"/>
      <c r="C6" s="149"/>
      <c r="D6" s="149"/>
      <c r="E6" s="149"/>
      <c r="F6" s="149"/>
      <c r="G6" s="120"/>
      <c r="H6" s="120"/>
    </row>
    <row r="7" spans="1:8" ht="36" x14ac:dyDescent="0.25">
      <c r="A7" s="151" t="s">
        <v>19</v>
      </c>
      <c r="B7" s="152" t="s">
        <v>20</v>
      </c>
      <c r="C7" s="152" t="s">
        <v>21</v>
      </c>
      <c r="D7" s="152" t="s">
        <v>22</v>
      </c>
      <c r="E7" s="152" t="s">
        <v>23</v>
      </c>
      <c r="F7" s="152" t="s">
        <v>24</v>
      </c>
      <c r="G7" s="120"/>
      <c r="H7" s="120"/>
    </row>
    <row r="8" spans="1:8" x14ac:dyDescent="0.25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20"/>
      <c r="H8" s="120"/>
    </row>
    <row r="9" spans="1:8" x14ac:dyDescent="0.25">
      <c r="A9" s="149"/>
      <c r="B9" s="149"/>
      <c r="C9" s="149"/>
      <c r="D9" s="149"/>
      <c r="E9" s="149"/>
      <c r="F9" s="149"/>
      <c r="G9" s="120"/>
      <c r="H9" s="120"/>
    </row>
    <row r="10" spans="1:8" x14ac:dyDescent="0.25">
      <c r="A10" s="154"/>
      <c r="B10" s="159" t="s">
        <v>130</v>
      </c>
      <c r="C10" s="154"/>
      <c r="D10" s="154"/>
      <c r="E10" s="155">
        <v>0</v>
      </c>
      <c r="F10" s="155">
        <f t="shared" ref="F10:F11" si="0">E10*1.2</f>
        <v>0</v>
      </c>
      <c r="G10" s="120"/>
      <c r="H10" s="120"/>
    </row>
    <row r="11" spans="1:8" x14ac:dyDescent="0.25">
      <c r="A11" s="154"/>
      <c r="B11" s="154" t="s">
        <v>142</v>
      </c>
      <c r="C11" s="154"/>
      <c r="D11" s="154"/>
      <c r="E11" s="155">
        <v>0</v>
      </c>
      <c r="F11" s="155">
        <f t="shared" si="0"/>
        <v>0</v>
      </c>
      <c r="G11" s="120"/>
      <c r="H11" s="120"/>
    </row>
    <row r="12" spans="1:8" x14ac:dyDescent="0.25">
      <c r="A12" s="154"/>
      <c r="B12" s="154"/>
      <c r="C12" s="154"/>
      <c r="D12" s="154"/>
      <c r="E12" s="155"/>
      <c r="F12" s="155"/>
      <c r="G12" s="120"/>
      <c r="H12" s="120"/>
    </row>
    <row r="13" spans="1:8" x14ac:dyDescent="0.25">
      <c r="A13" s="154"/>
      <c r="B13" s="156" t="s">
        <v>108</v>
      </c>
      <c r="C13" s="154"/>
      <c r="D13" s="154"/>
      <c r="E13" s="155">
        <f>SUM(E10:E11)</f>
        <v>0</v>
      </c>
      <c r="F13" s="155">
        <f>E13*1.2</f>
        <v>0</v>
      </c>
      <c r="G13" s="120"/>
      <c r="H13" s="120"/>
    </row>
    <row r="14" spans="1:8" x14ac:dyDescent="0.25">
      <c r="A14" s="149"/>
      <c r="B14" s="149"/>
      <c r="C14" s="149"/>
      <c r="D14" s="149"/>
      <c r="E14" s="157"/>
      <c r="F14" s="149"/>
      <c r="G14" s="120"/>
      <c r="H14" s="120"/>
    </row>
    <row r="15" spans="1:8" x14ac:dyDescent="0.25">
      <c r="A15" s="154"/>
      <c r="B15" s="158" t="s">
        <v>25</v>
      </c>
      <c r="C15" s="154"/>
      <c r="D15" s="154"/>
      <c r="E15" s="155">
        <f>E13</f>
        <v>0</v>
      </c>
      <c r="F15" s="155">
        <f>E15*1.2</f>
        <v>0</v>
      </c>
      <c r="G15" s="120"/>
      <c r="H15" s="120"/>
    </row>
    <row r="16" spans="1:8" x14ac:dyDescent="0.25">
      <c r="A16" s="149"/>
      <c r="B16" s="149"/>
      <c r="C16" s="149"/>
      <c r="D16" s="149"/>
      <c r="E16" s="149"/>
      <c r="F16" s="149"/>
      <c r="G16" s="120"/>
      <c r="H16" s="120"/>
    </row>
    <row r="17" spans="1:8" x14ac:dyDescent="0.25">
      <c r="A17" s="149"/>
      <c r="B17" s="149"/>
      <c r="C17" s="149"/>
      <c r="D17" s="149"/>
      <c r="E17" s="149"/>
      <c r="F17" s="149"/>
      <c r="G17" s="120"/>
      <c r="H17" s="1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1"/>
  <sheetViews>
    <sheetView tabSelected="1" topLeftCell="A149" zoomScaleNormal="100" workbookViewId="0">
      <selection activeCell="M122" sqref="M122"/>
    </sheetView>
  </sheetViews>
  <sheetFormatPr defaultRowHeight="15" outlineLevelRow="1" x14ac:dyDescent="0.25"/>
  <cols>
    <col min="1" max="1" width="12.42578125" customWidth="1"/>
    <col min="2" max="2" width="56.28515625" style="3" customWidth="1"/>
    <col min="3" max="3" width="38" style="3" customWidth="1"/>
    <col min="4" max="5" width="8.85546875" style="1" customWidth="1"/>
    <col min="6" max="6" width="9" style="4" customWidth="1"/>
    <col min="7" max="7" width="11" style="2" customWidth="1"/>
    <col min="8" max="8" width="11.140625" style="2" customWidth="1"/>
    <col min="10" max="10" width="13.7109375" customWidth="1"/>
    <col min="11" max="11" width="10.42578125" bestFit="1" customWidth="1"/>
  </cols>
  <sheetData>
    <row r="1" spans="1:14" ht="29.45" customHeight="1" x14ac:dyDescent="0.25">
      <c r="A1" s="120"/>
      <c r="B1" s="109" t="s">
        <v>111</v>
      </c>
      <c r="C1" s="109"/>
      <c r="D1" s="120"/>
      <c r="E1" s="109"/>
      <c r="F1" s="109"/>
      <c r="G1" s="109"/>
      <c r="H1" s="109"/>
      <c r="I1" s="109"/>
      <c r="J1" s="1"/>
      <c r="K1" s="2"/>
      <c r="L1" s="2"/>
    </row>
    <row r="2" spans="1:14" ht="15.6" customHeight="1" x14ac:dyDescent="0.25">
      <c r="A2" s="110" t="s">
        <v>110</v>
      </c>
      <c r="B2" s="109" t="s">
        <v>164</v>
      </c>
      <c r="C2" s="109"/>
      <c r="D2" s="120"/>
      <c r="E2" s="109"/>
      <c r="F2" s="109"/>
      <c r="G2" s="109"/>
      <c r="H2" s="109"/>
      <c r="I2" s="109"/>
      <c r="J2" s="112"/>
      <c r="K2" s="112"/>
      <c r="L2" s="112"/>
    </row>
    <row r="3" spans="1:14" ht="15.75" x14ac:dyDescent="0.25">
      <c r="A3" s="110" t="s">
        <v>14</v>
      </c>
      <c r="B3" s="109" t="s">
        <v>233</v>
      </c>
      <c r="C3" s="109"/>
      <c r="D3" s="120"/>
      <c r="E3" s="109"/>
      <c r="F3" s="109"/>
      <c r="G3" s="109"/>
      <c r="H3" s="109"/>
      <c r="I3" s="109"/>
    </row>
    <row r="4" spans="1:14" ht="15.75" x14ac:dyDescent="0.25">
      <c r="A4" s="110" t="s">
        <v>27</v>
      </c>
      <c r="B4" s="111"/>
      <c r="C4" s="111"/>
      <c r="D4" s="120"/>
      <c r="E4" s="109"/>
      <c r="F4" s="109"/>
      <c r="G4" s="109"/>
      <c r="H4" s="109"/>
      <c r="I4" s="109"/>
      <c r="J4" s="113"/>
      <c r="K4" s="114"/>
      <c r="L4" s="113"/>
      <c r="N4" s="115"/>
    </row>
    <row r="5" spans="1:14" ht="15.75" x14ac:dyDescent="0.25">
      <c r="A5" s="180" t="s">
        <v>238</v>
      </c>
      <c r="B5" s="111"/>
      <c r="C5" s="111"/>
      <c r="D5" s="120"/>
      <c r="E5" s="109"/>
      <c r="F5" s="109"/>
      <c r="G5" s="109"/>
      <c r="H5" s="109"/>
      <c r="I5" s="109"/>
      <c r="J5" s="113"/>
      <c r="K5" s="114"/>
      <c r="L5" s="113"/>
      <c r="N5" s="115"/>
    </row>
    <row r="6" spans="1:14" ht="15.75" x14ac:dyDescent="0.25">
      <c r="A6" s="110"/>
      <c r="B6" s="111"/>
      <c r="C6" s="111"/>
      <c r="D6" s="120"/>
      <c r="E6" s="109"/>
      <c r="F6" s="109"/>
      <c r="G6" s="109"/>
      <c r="H6" s="109"/>
      <c r="I6" s="109"/>
      <c r="J6" s="113"/>
      <c r="K6" s="114"/>
      <c r="L6" s="113"/>
      <c r="N6" s="115"/>
    </row>
    <row r="7" spans="1:14" x14ac:dyDescent="0.25">
      <c r="A7" s="181" t="s">
        <v>15</v>
      </c>
      <c r="B7" s="182" t="s">
        <v>240</v>
      </c>
      <c r="C7" s="182"/>
      <c r="D7" s="121"/>
      <c r="E7" s="122"/>
      <c r="F7" s="121"/>
      <c r="G7" s="121"/>
      <c r="H7" s="120"/>
      <c r="I7" s="116"/>
      <c r="J7" s="113"/>
      <c r="K7" s="117"/>
      <c r="L7" s="113"/>
      <c r="N7" s="118"/>
    </row>
    <row r="8" spans="1:14" x14ac:dyDescent="0.25">
      <c r="A8" s="120"/>
      <c r="B8" s="120"/>
      <c r="C8" s="120"/>
      <c r="D8" s="121"/>
      <c r="E8" s="122"/>
      <c r="F8" s="121"/>
      <c r="G8" s="121"/>
      <c r="H8" s="120"/>
      <c r="I8" s="116"/>
      <c r="K8" s="119"/>
    </row>
    <row r="9" spans="1:14" ht="15.75" customHeight="1" x14ac:dyDescent="0.25">
      <c r="A9" s="120" t="s">
        <v>17</v>
      </c>
      <c r="B9" s="120"/>
      <c r="C9" s="120"/>
      <c r="D9" s="120"/>
      <c r="E9" s="120"/>
      <c r="F9" s="120"/>
      <c r="G9" s="120"/>
      <c r="H9" s="120"/>
      <c r="J9" s="113"/>
      <c r="K9" s="117"/>
      <c r="L9" s="113"/>
    </row>
    <row r="10" spans="1:14" ht="36.75" x14ac:dyDescent="0.25">
      <c r="A10" s="123" t="s">
        <v>0</v>
      </c>
      <c r="B10" s="123" t="s">
        <v>257</v>
      </c>
      <c r="C10" s="123" t="s">
        <v>247</v>
      </c>
      <c r="D10" s="123" t="s">
        <v>1</v>
      </c>
      <c r="E10" s="123" t="s">
        <v>3</v>
      </c>
      <c r="F10" s="124" t="s">
        <v>4</v>
      </c>
      <c r="G10" s="125" t="s">
        <v>5</v>
      </c>
      <c r="H10" s="125" t="s">
        <v>6</v>
      </c>
    </row>
    <row r="11" spans="1:14" x14ac:dyDescent="0.25">
      <c r="A11" s="162"/>
      <c r="B11" s="163" t="s">
        <v>157</v>
      </c>
      <c r="C11" s="163"/>
      <c r="D11" s="162">
        <v>1</v>
      </c>
      <c r="E11" s="162" t="s">
        <v>102</v>
      </c>
      <c r="F11" s="164">
        <v>300</v>
      </c>
      <c r="G11" s="165">
        <f t="shared" ref="G11" si="0">D11*F11</f>
        <v>300</v>
      </c>
      <c r="H11" s="165">
        <f t="shared" ref="H11" si="1">G11*1.2</f>
        <v>360</v>
      </c>
    </row>
    <row r="12" spans="1:14" x14ac:dyDescent="0.25">
      <c r="A12" s="187" t="s">
        <v>158</v>
      </c>
      <c r="B12" s="187"/>
      <c r="C12" s="187"/>
      <c r="D12" s="187"/>
      <c r="E12" s="187"/>
      <c r="F12" s="187"/>
      <c r="G12" s="178">
        <f>SUM(G11:G11)</f>
        <v>300</v>
      </c>
      <c r="H12" s="178">
        <f>SUM(H11:H11)</f>
        <v>360</v>
      </c>
      <c r="I12" s="107"/>
      <c r="J12" s="6"/>
      <c r="K12" s="7"/>
    </row>
    <row r="13" spans="1:14" ht="31.9" customHeight="1" x14ac:dyDescent="0.25">
      <c r="A13" s="188" t="s">
        <v>112</v>
      </c>
      <c r="B13" s="188"/>
      <c r="C13" s="188"/>
      <c r="D13" s="188"/>
      <c r="E13" s="188"/>
      <c r="F13" s="188"/>
      <c r="G13" s="188"/>
      <c r="H13" s="188"/>
    </row>
    <row r="14" spans="1:14" ht="24.6" customHeight="1" x14ac:dyDescent="0.25">
      <c r="A14" s="126"/>
      <c r="B14" s="127" t="s">
        <v>165</v>
      </c>
      <c r="C14" s="127"/>
      <c r="D14" s="126">
        <v>241.6</v>
      </c>
      <c r="E14" s="126" t="s">
        <v>85</v>
      </c>
      <c r="F14" s="128">
        <v>6</v>
      </c>
      <c r="G14" s="129">
        <f>SUM(F14*D14)</f>
        <v>1449.6</v>
      </c>
      <c r="H14" s="129">
        <f>SUM(G14*1.2)</f>
        <v>1739.5199999999998</v>
      </c>
      <c r="K14" s="105"/>
    </row>
    <row r="15" spans="1:14" outlineLevel="1" x14ac:dyDescent="0.25">
      <c r="A15" s="126"/>
      <c r="B15" s="130" t="s">
        <v>258</v>
      </c>
      <c r="C15" s="130"/>
      <c r="D15" s="126"/>
      <c r="E15" s="126"/>
      <c r="F15" s="128"/>
      <c r="G15" s="129"/>
      <c r="H15" s="129"/>
    </row>
    <row r="16" spans="1:14" ht="15.6" customHeight="1" x14ac:dyDescent="0.25">
      <c r="A16" s="126"/>
      <c r="B16" s="127" t="s">
        <v>119</v>
      </c>
      <c r="C16" s="127"/>
      <c r="D16" s="126">
        <v>604</v>
      </c>
      <c r="E16" s="126" t="s">
        <v>2</v>
      </c>
      <c r="F16" s="128">
        <v>1</v>
      </c>
      <c r="G16" s="129">
        <f>SUM(F16*D16)</f>
        <v>604</v>
      </c>
      <c r="H16" s="129">
        <f>SUM(G16*1.2)</f>
        <v>724.8</v>
      </c>
    </row>
    <row r="17" spans="1:10" ht="15.6" customHeight="1" x14ac:dyDescent="0.25">
      <c r="A17" s="126"/>
      <c r="B17" s="127" t="s">
        <v>153</v>
      </c>
      <c r="C17" s="127"/>
      <c r="D17" s="126">
        <v>18</v>
      </c>
      <c r="E17" s="126" t="s">
        <v>85</v>
      </c>
      <c r="F17" s="128">
        <v>25</v>
      </c>
      <c r="G17" s="129">
        <f>SUM(F17*D17)</f>
        <v>450</v>
      </c>
      <c r="H17" s="129">
        <f>SUM(G17*1.2)</f>
        <v>540</v>
      </c>
    </row>
    <row r="18" spans="1:10" ht="15.6" hidden="1" customHeight="1" outlineLevel="1" x14ac:dyDescent="0.25">
      <c r="A18" s="126"/>
      <c r="B18" s="130" t="s">
        <v>147</v>
      </c>
      <c r="C18" s="130"/>
      <c r="D18" s="126"/>
      <c r="E18" s="126"/>
      <c r="F18" s="128"/>
      <c r="G18" s="129"/>
      <c r="H18" s="129"/>
    </row>
    <row r="19" spans="1:10" ht="15.6" hidden="1" customHeight="1" outlineLevel="1" x14ac:dyDescent="0.25">
      <c r="A19" s="126"/>
      <c r="B19" s="130" t="s">
        <v>146</v>
      </c>
      <c r="C19" s="130"/>
      <c r="D19" s="126"/>
      <c r="E19" s="126"/>
      <c r="F19" s="128"/>
      <c r="G19" s="129"/>
      <c r="H19" s="129"/>
    </row>
    <row r="20" spans="1:10" ht="15.6" customHeight="1" collapsed="1" x14ac:dyDescent="0.25">
      <c r="A20" s="126"/>
      <c r="B20" s="127" t="s">
        <v>139</v>
      </c>
      <c r="C20" s="127"/>
      <c r="D20" s="126">
        <v>8</v>
      </c>
      <c r="E20" s="126" t="s">
        <v>85</v>
      </c>
      <c r="F20" s="128">
        <v>25</v>
      </c>
      <c r="G20" s="129">
        <f>SUM(F20*D20)</f>
        <v>200</v>
      </c>
      <c r="H20" s="129">
        <f>SUM(G20*1.2)</f>
        <v>240</v>
      </c>
    </row>
    <row r="21" spans="1:10" outlineLevel="1" x14ac:dyDescent="0.25">
      <c r="A21" s="126"/>
      <c r="B21" s="130" t="s">
        <v>226</v>
      </c>
      <c r="C21" s="130"/>
      <c r="D21" s="126"/>
      <c r="E21" s="126"/>
      <c r="F21" s="128"/>
      <c r="G21" s="129"/>
      <c r="H21" s="129"/>
    </row>
    <row r="22" spans="1:10" ht="24.75" x14ac:dyDescent="0.25">
      <c r="A22" s="126"/>
      <c r="B22" s="127" t="s">
        <v>260</v>
      </c>
      <c r="C22" s="127"/>
      <c r="D22" s="126">
        <v>8.64</v>
      </c>
      <c r="E22" s="126" t="s">
        <v>85</v>
      </c>
      <c r="F22" s="128">
        <v>89</v>
      </c>
      <c r="G22" s="129">
        <f>SUM(F22*D22)</f>
        <v>768.96</v>
      </c>
      <c r="H22" s="129">
        <f>SUM(G22*1.2)</f>
        <v>922.75199999999995</v>
      </c>
    </row>
    <row r="23" spans="1:10" ht="15.6" customHeight="1" outlineLevel="1" x14ac:dyDescent="0.25">
      <c r="A23" s="126"/>
      <c r="B23" s="130" t="s">
        <v>275</v>
      </c>
      <c r="C23" s="130"/>
      <c r="D23" s="126"/>
      <c r="E23" s="126"/>
      <c r="F23" s="128"/>
      <c r="G23" s="129"/>
      <c r="H23" s="129"/>
    </row>
    <row r="24" spans="1:10" ht="40.5" customHeight="1" x14ac:dyDescent="0.25">
      <c r="A24" s="126"/>
      <c r="B24" s="127" t="s">
        <v>197</v>
      </c>
      <c r="C24" s="127"/>
      <c r="D24" s="126">
        <v>8.1</v>
      </c>
      <c r="E24" s="126" t="s">
        <v>85</v>
      </c>
      <c r="F24" s="128">
        <v>25</v>
      </c>
      <c r="G24" s="129">
        <f>SUM(F24*D24)</f>
        <v>202.5</v>
      </c>
      <c r="H24" s="129">
        <f>SUM(G24*1.2)</f>
        <v>243</v>
      </c>
    </row>
    <row r="25" spans="1:10" outlineLevel="1" x14ac:dyDescent="0.25">
      <c r="A25" s="126"/>
      <c r="B25" s="130" t="s">
        <v>259</v>
      </c>
      <c r="C25" s="130"/>
      <c r="D25" s="126"/>
      <c r="E25" s="126"/>
      <c r="F25" s="128"/>
      <c r="G25" s="129"/>
      <c r="H25" s="129"/>
    </row>
    <row r="26" spans="1:10" ht="15" customHeight="1" x14ac:dyDescent="0.25">
      <c r="A26" s="126"/>
      <c r="B26" s="127" t="s">
        <v>169</v>
      </c>
      <c r="C26" s="127"/>
      <c r="D26" s="126">
        <v>100</v>
      </c>
      <c r="E26" s="132" t="s">
        <v>7</v>
      </c>
      <c r="F26" s="128">
        <v>4.5</v>
      </c>
      <c r="G26" s="129">
        <f>SUM(D26*F26)</f>
        <v>450</v>
      </c>
      <c r="H26" s="129">
        <f>SUM(G26*1.2)</f>
        <v>540</v>
      </c>
    </row>
    <row r="27" spans="1:10" ht="28.5" customHeight="1" x14ac:dyDescent="0.25">
      <c r="A27" s="126"/>
      <c r="B27" s="127" t="s">
        <v>198</v>
      </c>
      <c r="C27" s="127"/>
      <c r="D27" s="126">
        <v>2.4</v>
      </c>
      <c r="E27" s="126" t="s">
        <v>85</v>
      </c>
      <c r="F27" s="128">
        <v>89</v>
      </c>
      <c r="G27" s="129">
        <f>SUM(F27*D27)</f>
        <v>213.6</v>
      </c>
      <c r="H27" s="129">
        <f>SUM(G27*1.2)</f>
        <v>256.32</v>
      </c>
      <c r="J27" s="105"/>
    </row>
    <row r="28" spans="1:10" x14ac:dyDescent="0.25">
      <c r="A28" s="126"/>
      <c r="B28" s="127" t="s">
        <v>218</v>
      </c>
      <c r="C28" s="127"/>
      <c r="D28" s="126">
        <v>15</v>
      </c>
      <c r="E28" s="126" t="s">
        <v>85</v>
      </c>
      <c r="F28" s="128">
        <v>35</v>
      </c>
      <c r="G28" s="129">
        <f>SUM(F28*D28)</f>
        <v>525</v>
      </c>
      <c r="H28" s="129">
        <f>SUM(G28*1.2)</f>
        <v>630</v>
      </c>
      <c r="J28" s="105"/>
    </row>
    <row r="29" spans="1:10" ht="24.75" x14ac:dyDescent="0.25">
      <c r="A29" s="126"/>
      <c r="B29" s="127" t="s">
        <v>227</v>
      </c>
      <c r="C29" s="127"/>
      <c r="D29" s="126">
        <v>204</v>
      </c>
      <c r="E29" s="126" t="s">
        <v>2</v>
      </c>
      <c r="F29" s="128">
        <v>2.8</v>
      </c>
      <c r="G29" s="129">
        <f>SUM(F29*D29)</f>
        <v>571.19999999999993</v>
      </c>
      <c r="H29" s="129">
        <f>SUM(G29*1.2)</f>
        <v>685.43999999999994</v>
      </c>
      <c r="J29" s="105"/>
    </row>
    <row r="30" spans="1:10" x14ac:dyDescent="0.25">
      <c r="A30" s="126"/>
      <c r="B30" s="127" t="s">
        <v>219</v>
      </c>
      <c r="C30" s="127"/>
      <c r="D30" s="126"/>
      <c r="E30" s="126"/>
      <c r="F30" s="128"/>
      <c r="G30" s="129"/>
      <c r="H30" s="129"/>
      <c r="J30" s="105"/>
    </row>
    <row r="31" spans="1:10" x14ac:dyDescent="0.25">
      <c r="A31" s="126"/>
      <c r="B31" s="127" t="s">
        <v>220</v>
      </c>
      <c r="C31" s="127"/>
      <c r="D31" s="126">
        <v>7</v>
      </c>
      <c r="E31" s="126" t="s">
        <v>92</v>
      </c>
      <c r="F31" s="128">
        <v>18</v>
      </c>
      <c r="G31" s="129">
        <f>SUM(F31*D31)</f>
        <v>126</v>
      </c>
      <c r="H31" s="129">
        <f>SUM(G31*1.2)</f>
        <v>151.19999999999999</v>
      </c>
      <c r="J31" s="105"/>
    </row>
    <row r="32" spans="1:10" x14ac:dyDescent="0.25">
      <c r="A32" s="126"/>
      <c r="B32" s="127" t="s">
        <v>221</v>
      </c>
      <c r="C32" s="127"/>
      <c r="D32" s="126"/>
      <c r="E32" s="126"/>
      <c r="F32" s="128"/>
      <c r="G32" s="129"/>
      <c r="H32" s="129"/>
      <c r="J32" s="105"/>
    </row>
    <row r="33" spans="1:10" x14ac:dyDescent="0.25">
      <c r="A33" s="126"/>
      <c r="B33" s="177" t="s">
        <v>222</v>
      </c>
      <c r="C33" s="177"/>
      <c r="D33" s="126">
        <f>SUM(D14+D17+D20+D22+D24+D27)</f>
        <v>286.74</v>
      </c>
      <c r="E33" s="126" t="s">
        <v>85</v>
      </c>
      <c r="F33" s="128">
        <v>6.6</v>
      </c>
      <c r="G33" s="129">
        <f>SUM(F33*D33)</f>
        <v>1892.4839999999999</v>
      </c>
      <c r="H33" s="129">
        <f>SUM(G33*1.2)</f>
        <v>2270.9807999999998</v>
      </c>
      <c r="J33" s="105"/>
    </row>
    <row r="34" spans="1:10" ht="24" x14ac:dyDescent="0.25">
      <c r="A34" s="126"/>
      <c r="B34" s="177" t="s">
        <v>223</v>
      </c>
      <c r="C34" s="177"/>
      <c r="D34" s="126">
        <f>SUM(D33)</f>
        <v>286.74</v>
      </c>
      <c r="E34" s="126" t="s">
        <v>85</v>
      </c>
      <c r="F34" s="128">
        <v>6.6</v>
      </c>
      <c r="G34" s="129">
        <f>SUM(F34*D34)</f>
        <v>1892.4839999999999</v>
      </c>
      <c r="H34" s="129">
        <f>SUM(G34*1.2)</f>
        <v>2270.9807999999998</v>
      </c>
      <c r="J34" s="105"/>
    </row>
    <row r="35" spans="1:10" x14ac:dyDescent="0.25">
      <c r="A35" s="126"/>
      <c r="B35" s="177" t="s">
        <v>224</v>
      </c>
      <c r="C35" s="177"/>
      <c r="D35" s="126">
        <f>SUM(D34)</f>
        <v>286.74</v>
      </c>
      <c r="E35" s="126" t="s">
        <v>85</v>
      </c>
      <c r="F35" s="128">
        <v>1</v>
      </c>
      <c r="G35" s="129">
        <f>SUM(F35*D35)</f>
        <v>286.74</v>
      </c>
      <c r="H35" s="129">
        <f>SUM(G35*1.2)</f>
        <v>344.08800000000002</v>
      </c>
      <c r="J35" s="105"/>
    </row>
    <row r="36" spans="1:10" x14ac:dyDescent="0.25">
      <c r="A36" s="126"/>
      <c r="B36" s="177" t="s">
        <v>225</v>
      </c>
      <c r="C36" s="177"/>
      <c r="D36" s="126">
        <f>SUM(D35)</f>
        <v>286.74</v>
      </c>
      <c r="E36" s="126" t="s">
        <v>85</v>
      </c>
      <c r="F36" s="128">
        <v>25</v>
      </c>
      <c r="G36" s="129">
        <f>SUM(F36*D36)</f>
        <v>7168.5</v>
      </c>
      <c r="H36" s="129">
        <f>SUM(G36*1.2)</f>
        <v>8602.1999999999989</v>
      </c>
      <c r="J36" s="105"/>
    </row>
    <row r="37" spans="1:10" outlineLevel="1" x14ac:dyDescent="0.25">
      <c r="A37" s="126"/>
      <c r="B37" s="130"/>
      <c r="C37" s="130"/>
      <c r="D37" s="126"/>
      <c r="E37" s="126"/>
      <c r="F37" s="128"/>
      <c r="G37" s="129"/>
      <c r="H37" s="129"/>
      <c r="J37" s="105"/>
    </row>
    <row r="38" spans="1:10" ht="27.6" customHeight="1" x14ac:dyDescent="0.25">
      <c r="A38" s="189" t="s">
        <v>96</v>
      </c>
      <c r="B38" s="189"/>
      <c r="C38" s="189"/>
      <c r="D38" s="189"/>
      <c r="E38" s="189"/>
      <c r="F38" s="189"/>
      <c r="G38" s="134">
        <f>SUM(G14:G36)</f>
        <v>16801.067999999999</v>
      </c>
      <c r="H38" s="134">
        <f>SUM(G38*1.2)</f>
        <v>20161.281599999998</v>
      </c>
      <c r="I38" s="6"/>
      <c r="J38" s="6"/>
    </row>
    <row r="39" spans="1:10" ht="33.6" customHeight="1" x14ac:dyDescent="0.25">
      <c r="A39" s="188" t="s">
        <v>120</v>
      </c>
      <c r="B39" s="188"/>
      <c r="C39" s="188"/>
      <c r="D39" s="188"/>
      <c r="E39" s="188"/>
      <c r="F39" s="188"/>
      <c r="G39" s="188"/>
      <c r="H39" s="188"/>
    </row>
    <row r="40" spans="1:10" ht="15.6" customHeight="1" x14ac:dyDescent="0.25">
      <c r="A40" s="126"/>
      <c r="B40" s="166" t="s">
        <v>264</v>
      </c>
      <c r="C40" s="166"/>
      <c r="D40" s="126"/>
      <c r="E40" s="126"/>
      <c r="F40" s="128"/>
      <c r="G40" s="129"/>
      <c r="H40" s="129"/>
    </row>
    <row r="41" spans="1:10" ht="34.5" customHeight="1" x14ac:dyDescent="0.25">
      <c r="A41" s="126"/>
      <c r="B41" s="127" t="s">
        <v>276</v>
      </c>
      <c r="C41" s="127"/>
      <c r="D41" s="126">
        <v>8.64</v>
      </c>
      <c r="E41" s="126" t="s">
        <v>85</v>
      </c>
      <c r="F41" s="128">
        <v>150</v>
      </c>
      <c r="G41" s="129">
        <f>SUM(F41*D41)</f>
        <v>1296</v>
      </c>
      <c r="H41" s="129">
        <f>SUM(G41*1.2)</f>
        <v>1555.2</v>
      </c>
    </row>
    <row r="42" spans="1:10" ht="15.6" customHeight="1" x14ac:dyDescent="0.25">
      <c r="A42" s="126"/>
      <c r="B42" s="127" t="s">
        <v>261</v>
      </c>
      <c r="C42" s="127"/>
      <c r="D42" s="126">
        <v>50</v>
      </c>
      <c r="E42" s="126" t="s">
        <v>8</v>
      </c>
      <c r="F42" s="128">
        <v>9</v>
      </c>
      <c r="G42" s="129">
        <f>SUM(F42*D42)</f>
        <v>450</v>
      </c>
      <c r="H42" s="129">
        <f>SUM(G42*1.2)</f>
        <v>540</v>
      </c>
    </row>
    <row r="43" spans="1:10" ht="15.6" customHeight="1" x14ac:dyDescent="0.25">
      <c r="A43" s="126"/>
      <c r="B43" s="127" t="s">
        <v>262</v>
      </c>
      <c r="C43" s="127"/>
      <c r="D43" s="126">
        <v>2</v>
      </c>
      <c r="E43" s="126" t="s">
        <v>8</v>
      </c>
      <c r="F43" s="128">
        <v>35</v>
      </c>
      <c r="G43" s="129">
        <f>SUM(F43*D43)</f>
        <v>70</v>
      </c>
      <c r="H43" s="129">
        <f>SUM(G43*1.2)</f>
        <v>84</v>
      </c>
    </row>
    <row r="44" spans="1:10" ht="15.6" customHeight="1" x14ac:dyDescent="0.25">
      <c r="A44" s="126"/>
      <c r="B44" s="166" t="s">
        <v>114</v>
      </c>
      <c r="C44" s="166"/>
      <c r="D44" s="126"/>
      <c r="E44" s="126"/>
      <c r="F44" s="128"/>
      <c r="G44" s="129"/>
      <c r="H44" s="129"/>
    </row>
    <row r="45" spans="1:10" ht="24.75" x14ac:dyDescent="0.25">
      <c r="A45" s="126"/>
      <c r="B45" s="127" t="s">
        <v>228</v>
      </c>
      <c r="C45" s="127"/>
      <c r="D45" s="126">
        <v>6.48</v>
      </c>
      <c r="E45" s="126" t="s">
        <v>85</v>
      </c>
      <c r="F45" s="128">
        <v>150</v>
      </c>
      <c r="G45" s="129">
        <f>SUM(F45*D45)</f>
        <v>972.00000000000011</v>
      </c>
      <c r="H45" s="129">
        <f>SUM(G45*1.2)</f>
        <v>1166.4000000000001</v>
      </c>
    </row>
    <row r="46" spans="1:10" ht="15.6" customHeight="1" outlineLevel="1" x14ac:dyDescent="0.25">
      <c r="A46" s="126"/>
      <c r="B46" s="130" t="s">
        <v>263</v>
      </c>
      <c r="C46" s="130"/>
      <c r="D46" s="126"/>
      <c r="E46" s="126"/>
      <c r="F46" s="128"/>
      <c r="G46" s="129"/>
      <c r="H46" s="129"/>
    </row>
    <row r="47" spans="1:10" ht="15.6" customHeight="1" x14ac:dyDescent="0.25">
      <c r="A47" s="126"/>
      <c r="B47" s="127" t="s">
        <v>154</v>
      </c>
      <c r="C47" s="127"/>
      <c r="D47" s="126">
        <v>108</v>
      </c>
      <c r="E47" s="126" t="s">
        <v>8</v>
      </c>
      <c r="F47" s="128">
        <v>8</v>
      </c>
      <c r="G47" s="129">
        <f>SUM(F47*D47)</f>
        <v>864</v>
      </c>
      <c r="H47" s="129">
        <f>SUM(G47*1.2)</f>
        <v>1036.8</v>
      </c>
    </row>
    <row r="48" spans="1:10" ht="15.6" customHeight="1" x14ac:dyDescent="0.25">
      <c r="A48" s="126"/>
      <c r="B48" s="127" t="s">
        <v>156</v>
      </c>
      <c r="C48" s="127"/>
      <c r="D48" s="126">
        <v>108</v>
      </c>
      <c r="E48" s="126" t="s">
        <v>8</v>
      </c>
      <c r="F48" s="128">
        <v>8</v>
      </c>
      <c r="G48" s="129">
        <f>SUM(F48*D48)</f>
        <v>864</v>
      </c>
      <c r="H48" s="129">
        <f>SUM(G48*1.2)</f>
        <v>1036.8</v>
      </c>
    </row>
    <row r="49" spans="1:10" ht="26.45" customHeight="1" x14ac:dyDescent="0.25">
      <c r="A49" s="126"/>
      <c r="B49" s="127" t="s">
        <v>229</v>
      </c>
      <c r="C49" s="127"/>
      <c r="D49" s="126">
        <v>2.4</v>
      </c>
      <c r="E49" s="126" t="s">
        <v>85</v>
      </c>
      <c r="F49" s="128">
        <v>150</v>
      </c>
      <c r="G49" s="129">
        <f>SUM(F49*D49)</f>
        <v>360</v>
      </c>
      <c r="H49" s="129">
        <f>SUM(G49*1.2)</f>
        <v>432</v>
      </c>
    </row>
    <row r="50" spans="1:10" s="102" customFormat="1" ht="36.75" x14ac:dyDescent="0.25">
      <c r="A50" s="126"/>
      <c r="B50" s="127" t="s">
        <v>199</v>
      </c>
      <c r="C50" s="127"/>
      <c r="D50" s="126">
        <v>8</v>
      </c>
      <c r="E50" s="126" t="s">
        <v>8</v>
      </c>
      <c r="F50" s="128">
        <v>65</v>
      </c>
      <c r="G50" s="129">
        <f>SUM(F50*D50)</f>
        <v>520</v>
      </c>
      <c r="H50" s="129">
        <f>SUM(G50*1.2)</f>
        <v>624</v>
      </c>
      <c r="I50"/>
      <c r="J50"/>
    </row>
    <row r="51" spans="1:10" ht="27.6" customHeight="1" x14ac:dyDescent="0.25">
      <c r="A51" s="189" t="s">
        <v>127</v>
      </c>
      <c r="B51" s="189"/>
      <c r="C51" s="189"/>
      <c r="D51" s="189"/>
      <c r="E51" s="189"/>
      <c r="F51" s="189"/>
      <c r="G51" s="134">
        <f>SUM(G41:G50)</f>
        <v>5396</v>
      </c>
      <c r="H51" s="134">
        <f>SUM(G51*1.2)</f>
        <v>6475.2</v>
      </c>
      <c r="I51" s="6"/>
      <c r="J51" s="6"/>
    </row>
    <row r="52" spans="1:10" ht="33.6" customHeight="1" x14ac:dyDescent="0.25">
      <c r="A52" s="188" t="s">
        <v>121</v>
      </c>
      <c r="B52" s="188"/>
      <c r="C52" s="188"/>
      <c r="D52" s="188"/>
      <c r="E52" s="188"/>
      <c r="F52" s="188"/>
      <c r="G52" s="188"/>
      <c r="H52" s="188"/>
    </row>
    <row r="53" spans="1:10" ht="15.6" customHeight="1" x14ac:dyDescent="0.25">
      <c r="A53" s="126"/>
      <c r="B53" s="166" t="s">
        <v>128</v>
      </c>
      <c r="C53" s="166"/>
      <c r="D53" s="126"/>
      <c r="E53" s="126"/>
      <c r="F53" s="128"/>
      <c r="G53" s="129"/>
      <c r="H53" s="129"/>
    </row>
    <row r="54" spans="1:10" ht="15.6" customHeight="1" x14ac:dyDescent="0.25">
      <c r="A54" s="126"/>
      <c r="B54" s="127" t="s">
        <v>10</v>
      </c>
      <c r="C54" s="127"/>
      <c r="D54" s="131">
        <v>244</v>
      </c>
      <c r="E54" s="131" t="s">
        <v>2</v>
      </c>
      <c r="F54" s="128">
        <v>1.5</v>
      </c>
      <c r="G54" s="129">
        <f>SUM(F54*D54)</f>
        <v>366</v>
      </c>
      <c r="H54" s="129">
        <f>SUM(G54*1.2)</f>
        <v>439.2</v>
      </c>
      <c r="I54" s="128"/>
    </row>
    <row r="55" spans="1:10" ht="15.6" customHeight="1" outlineLevel="1" x14ac:dyDescent="0.25">
      <c r="A55" s="126"/>
      <c r="B55" s="130" t="s">
        <v>148</v>
      </c>
      <c r="C55" s="130"/>
      <c r="D55" s="131"/>
      <c r="E55" s="131"/>
      <c r="F55" s="128"/>
      <c r="G55" s="129"/>
      <c r="H55" s="129"/>
      <c r="I55" s="128"/>
    </row>
    <row r="56" spans="1:10" ht="15.6" customHeight="1" outlineLevel="1" x14ac:dyDescent="0.25">
      <c r="A56" s="126"/>
      <c r="B56" s="130" t="s">
        <v>149</v>
      </c>
      <c r="C56" s="130"/>
      <c r="D56" s="131"/>
      <c r="E56" s="131"/>
      <c r="F56" s="128"/>
      <c r="G56" s="129"/>
      <c r="H56" s="129"/>
      <c r="I56" s="128"/>
    </row>
    <row r="57" spans="1:10" ht="15.6" customHeight="1" x14ac:dyDescent="0.25">
      <c r="A57" s="126"/>
      <c r="B57" s="127" t="s">
        <v>89</v>
      </c>
      <c r="C57" s="127"/>
      <c r="D57" s="131">
        <f>SUM(D54)</f>
        <v>244</v>
      </c>
      <c r="E57" s="131" t="s">
        <v>2</v>
      </c>
      <c r="F57" s="128">
        <v>0.4</v>
      </c>
      <c r="G57" s="129">
        <f>SUM(F57*D57)</f>
        <v>97.600000000000009</v>
      </c>
      <c r="H57" s="129">
        <f>SUM(G57*1.2)</f>
        <v>117.12</v>
      </c>
      <c r="I57" s="128"/>
    </row>
    <row r="58" spans="1:10" ht="15.6" customHeight="1" x14ac:dyDescent="0.25">
      <c r="A58" s="126"/>
      <c r="B58" s="127" t="s">
        <v>105</v>
      </c>
      <c r="C58" s="127"/>
      <c r="D58" s="131">
        <v>34</v>
      </c>
      <c r="E58" s="131" t="s">
        <v>7</v>
      </c>
      <c r="F58" s="128">
        <v>3.6</v>
      </c>
      <c r="G58" s="129">
        <f>SUM(F58*D58)</f>
        <v>122.4</v>
      </c>
      <c r="H58" s="129">
        <f>SUM(G58*1.2)</f>
        <v>146.88</v>
      </c>
      <c r="I58" s="128"/>
    </row>
    <row r="59" spans="1:10" ht="15.6" customHeight="1" x14ac:dyDescent="0.25">
      <c r="A59" s="126"/>
      <c r="B59" s="127" t="s">
        <v>106</v>
      </c>
      <c r="C59" s="127"/>
      <c r="D59" s="131">
        <v>126</v>
      </c>
      <c r="E59" s="131" t="s">
        <v>7</v>
      </c>
      <c r="F59" s="128">
        <v>3</v>
      </c>
      <c r="G59" s="129">
        <f>SUM(F59*D59)</f>
        <v>378</v>
      </c>
      <c r="H59" s="129">
        <f>SUM(G59*1.2)</f>
        <v>453.59999999999997</v>
      </c>
      <c r="I59" s="128"/>
    </row>
    <row r="60" spans="1:10" ht="15.6" customHeight="1" x14ac:dyDescent="0.25">
      <c r="A60" s="126"/>
      <c r="B60" s="127" t="s">
        <v>107</v>
      </c>
      <c r="C60" s="127"/>
      <c r="D60" s="126">
        <f>SUM(D58:D59)</f>
        <v>160</v>
      </c>
      <c r="E60" s="126" t="s">
        <v>7</v>
      </c>
      <c r="F60" s="128">
        <v>0.4</v>
      </c>
      <c r="G60" s="129">
        <f>SUM(F60*D60)</f>
        <v>64</v>
      </c>
      <c r="H60" s="129">
        <f>SUM(G60*1.2)</f>
        <v>76.8</v>
      </c>
      <c r="I60" s="128"/>
    </row>
    <row r="61" spans="1:10" ht="15.6" customHeight="1" x14ac:dyDescent="0.25">
      <c r="A61" s="126"/>
      <c r="B61" s="127" t="s">
        <v>91</v>
      </c>
      <c r="C61" s="127"/>
      <c r="D61" s="126">
        <v>32.4</v>
      </c>
      <c r="E61" s="126" t="s">
        <v>86</v>
      </c>
      <c r="F61" s="128">
        <v>26</v>
      </c>
      <c r="G61" s="129">
        <f>SUM(F61*D61)</f>
        <v>842.4</v>
      </c>
      <c r="H61" s="129">
        <f>SUM(G61*1.2)</f>
        <v>1010.8799999999999</v>
      </c>
      <c r="I61" s="128"/>
    </row>
    <row r="62" spans="1:10" ht="15.6" customHeight="1" outlineLevel="1" x14ac:dyDescent="0.25">
      <c r="A62" s="126"/>
      <c r="B62" s="130" t="s">
        <v>151</v>
      </c>
      <c r="C62" s="130"/>
      <c r="D62" s="126"/>
      <c r="E62" s="126"/>
      <c r="F62" s="128"/>
      <c r="G62" s="129"/>
      <c r="H62" s="129"/>
      <c r="I62" s="128"/>
    </row>
    <row r="63" spans="1:10" ht="15.6" customHeight="1" outlineLevel="1" x14ac:dyDescent="0.25">
      <c r="A63" s="126"/>
      <c r="B63" s="130" t="s">
        <v>152</v>
      </c>
      <c r="C63" s="130"/>
      <c r="D63" s="126"/>
      <c r="E63" s="126"/>
      <c r="F63" s="128"/>
      <c r="G63" s="129"/>
      <c r="H63" s="129"/>
      <c r="I63" s="128"/>
    </row>
    <row r="64" spans="1:10" ht="24.75" x14ac:dyDescent="0.25">
      <c r="A64" s="126"/>
      <c r="B64" s="127" t="s">
        <v>90</v>
      </c>
      <c r="C64" s="127"/>
      <c r="D64" s="126">
        <v>32.4</v>
      </c>
      <c r="E64" s="126" t="s">
        <v>86</v>
      </c>
      <c r="F64" s="128">
        <v>6.6</v>
      </c>
      <c r="G64" s="129">
        <f>SUM(F64*D64)</f>
        <v>213.83999999999997</v>
      </c>
      <c r="H64" s="129">
        <f>SUM(G64*1.2)</f>
        <v>256.60799999999995</v>
      </c>
      <c r="I64" s="128"/>
    </row>
    <row r="65" spans="1:10" ht="15.6" customHeight="1" outlineLevel="1" x14ac:dyDescent="0.25">
      <c r="A65" s="126"/>
      <c r="B65" s="130" t="s">
        <v>140</v>
      </c>
      <c r="C65" s="130"/>
      <c r="D65" s="126"/>
      <c r="E65" s="126"/>
      <c r="F65" s="128"/>
      <c r="G65" s="129"/>
      <c r="H65" s="129"/>
      <c r="I65" s="128"/>
    </row>
    <row r="66" spans="1:10" ht="15.6" customHeight="1" outlineLevel="1" x14ac:dyDescent="0.25">
      <c r="A66" s="126"/>
      <c r="B66" s="130" t="s">
        <v>141</v>
      </c>
      <c r="C66" s="130"/>
      <c r="D66" s="126"/>
      <c r="E66" s="126"/>
      <c r="F66" s="128"/>
      <c r="G66" s="129"/>
      <c r="H66" s="129"/>
    </row>
    <row r="67" spans="1:10" ht="15.6" customHeight="1" x14ac:dyDescent="0.25">
      <c r="A67" s="126"/>
      <c r="B67" s="127" t="s">
        <v>88</v>
      </c>
      <c r="C67" s="127"/>
      <c r="D67" s="126">
        <f>SUM(D58+D59)*0.3</f>
        <v>48</v>
      </c>
      <c r="E67" s="126" t="s">
        <v>2</v>
      </c>
      <c r="F67" s="128">
        <v>1</v>
      </c>
      <c r="G67" s="129">
        <f>SUM(F67*D67)</f>
        <v>48</v>
      </c>
      <c r="H67" s="129">
        <f>SUM(G67*1.2)</f>
        <v>57.599999999999994</v>
      </c>
    </row>
    <row r="68" spans="1:10" ht="15.6" hidden="1" customHeight="1" outlineLevel="1" x14ac:dyDescent="0.25">
      <c r="A68" s="126"/>
      <c r="B68" s="130" t="s">
        <v>150</v>
      </c>
      <c r="C68" s="130"/>
      <c r="D68" s="126"/>
      <c r="E68" s="126"/>
      <c r="F68" s="128"/>
      <c r="G68" s="129"/>
      <c r="H68" s="129"/>
    </row>
    <row r="69" spans="1:10" ht="27.6" customHeight="1" collapsed="1" x14ac:dyDescent="0.25">
      <c r="A69" s="189" t="s">
        <v>125</v>
      </c>
      <c r="B69" s="189"/>
      <c r="C69" s="189"/>
      <c r="D69" s="189"/>
      <c r="E69" s="189"/>
      <c r="F69" s="189"/>
      <c r="G69" s="134">
        <f>SUM(G54:G67)</f>
        <v>2132.2400000000002</v>
      </c>
      <c r="H69" s="134">
        <f>SUM(G69*1.2)</f>
        <v>2558.6880000000001</v>
      </c>
      <c r="I69" s="6"/>
      <c r="J69" s="6"/>
    </row>
    <row r="70" spans="1:10" ht="38.450000000000003" customHeight="1" x14ac:dyDescent="0.25">
      <c r="A70" s="188" t="s">
        <v>122</v>
      </c>
      <c r="B70" s="188"/>
      <c r="C70" s="188"/>
      <c r="D70" s="188"/>
      <c r="E70" s="188"/>
      <c r="F70" s="188"/>
      <c r="G70" s="188"/>
      <c r="H70" s="188"/>
      <c r="I70" s="108"/>
      <c r="J70" s="108"/>
    </row>
    <row r="71" spans="1:10" ht="15.6" customHeight="1" x14ac:dyDescent="0.25">
      <c r="A71" s="126"/>
      <c r="B71" s="166" t="s">
        <v>113</v>
      </c>
      <c r="C71" s="166"/>
      <c r="D71" s="120"/>
      <c r="E71" s="126"/>
      <c r="F71" s="128"/>
      <c r="G71" s="129"/>
      <c r="H71" s="129"/>
    </row>
    <row r="72" spans="1:10" ht="15.6" customHeight="1" x14ac:dyDescent="0.25">
      <c r="A72" s="126"/>
      <c r="B72" s="127" t="s">
        <v>239</v>
      </c>
      <c r="C72" s="127"/>
      <c r="D72" s="126">
        <v>206</v>
      </c>
      <c r="E72" s="126" t="s">
        <v>86</v>
      </c>
      <c r="F72" s="128">
        <v>28</v>
      </c>
      <c r="G72" s="129">
        <f t="shared" ref="G72:G80" si="2">SUM(F72*D72)</f>
        <v>5768</v>
      </c>
      <c r="H72" s="129">
        <f t="shared" ref="H72:H81" si="3">SUM(G72*1.2)</f>
        <v>6921.5999999999995</v>
      </c>
    </row>
    <row r="73" spans="1:10" ht="15.6" customHeight="1" x14ac:dyDescent="0.25">
      <c r="A73" s="126"/>
      <c r="B73" s="127" t="s">
        <v>230</v>
      </c>
      <c r="C73" s="127"/>
      <c r="D73" s="126">
        <v>604</v>
      </c>
      <c r="E73" s="126" t="s">
        <v>2</v>
      </c>
      <c r="F73" s="128">
        <v>1.5</v>
      </c>
      <c r="G73" s="129">
        <f t="shared" si="2"/>
        <v>906</v>
      </c>
      <c r="H73" s="129">
        <f t="shared" si="3"/>
        <v>1087.2</v>
      </c>
    </row>
    <row r="74" spans="1:10" ht="27" customHeight="1" x14ac:dyDescent="0.25">
      <c r="A74" s="126"/>
      <c r="B74" s="127" t="s">
        <v>123</v>
      </c>
      <c r="C74" s="127"/>
      <c r="D74" s="126">
        <f>SUM(D73)</f>
        <v>604</v>
      </c>
      <c r="E74" s="126" t="s">
        <v>2</v>
      </c>
      <c r="F74" s="128">
        <v>1</v>
      </c>
      <c r="G74" s="129">
        <f t="shared" si="2"/>
        <v>604</v>
      </c>
      <c r="H74" s="129">
        <f t="shared" si="3"/>
        <v>724.8</v>
      </c>
    </row>
    <row r="75" spans="1:10" ht="24.75" x14ac:dyDescent="0.25">
      <c r="A75" s="126"/>
      <c r="B75" s="127" t="s">
        <v>244</v>
      </c>
      <c r="C75" s="127"/>
      <c r="D75" s="126">
        <v>121</v>
      </c>
      <c r="E75" s="126" t="s">
        <v>86</v>
      </c>
      <c r="F75" s="128">
        <v>28</v>
      </c>
      <c r="G75" s="129">
        <f t="shared" si="2"/>
        <v>3388</v>
      </c>
      <c r="H75" s="129">
        <f t="shared" si="3"/>
        <v>4065.6</v>
      </c>
    </row>
    <row r="76" spans="1:10" ht="15.6" customHeight="1" x14ac:dyDescent="0.25">
      <c r="A76" s="126"/>
      <c r="B76" s="127" t="s">
        <v>124</v>
      </c>
      <c r="C76" s="127"/>
      <c r="D76" s="126">
        <v>604</v>
      </c>
      <c r="E76" s="126" t="s">
        <v>2</v>
      </c>
      <c r="F76" s="128">
        <v>1.5</v>
      </c>
      <c r="G76" s="129">
        <f t="shared" si="2"/>
        <v>906</v>
      </c>
      <c r="H76" s="129">
        <f t="shared" si="3"/>
        <v>1087.2</v>
      </c>
    </row>
    <row r="77" spans="1:10" ht="25.15" customHeight="1" x14ac:dyDescent="0.25">
      <c r="A77" s="126"/>
      <c r="B77" s="127" t="s">
        <v>231</v>
      </c>
      <c r="C77" s="127"/>
      <c r="D77" s="126">
        <f>SUM(D76)</f>
        <v>604</v>
      </c>
      <c r="E77" s="126" t="s">
        <v>2</v>
      </c>
      <c r="F77" s="128">
        <v>1</v>
      </c>
      <c r="G77" s="129">
        <f t="shared" si="2"/>
        <v>604</v>
      </c>
      <c r="H77" s="129">
        <f t="shared" si="3"/>
        <v>724.8</v>
      </c>
    </row>
    <row r="78" spans="1:10" x14ac:dyDescent="0.25">
      <c r="A78" s="126"/>
      <c r="B78" s="127" t="s">
        <v>167</v>
      </c>
      <c r="C78" s="127"/>
      <c r="D78" s="126">
        <v>33</v>
      </c>
      <c r="E78" s="126" t="s">
        <v>86</v>
      </c>
      <c r="F78" s="128">
        <v>28</v>
      </c>
      <c r="G78" s="129">
        <f t="shared" si="2"/>
        <v>924</v>
      </c>
      <c r="H78" s="129">
        <f t="shared" si="3"/>
        <v>1108.8</v>
      </c>
    </row>
    <row r="79" spans="1:10" ht="15.6" customHeight="1" x14ac:dyDescent="0.25">
      <c r="A79" s="126"/>
      <c r="B79" s="127" t="s">
        <v>124</v>
      </c>
      <c r="C79" s="127"/>
      <c r="D79" s="126">
        <v>604</v>
      </c>
      <c r="E79" s="126" t="s">
        <v>2</v>
      </c>
      <c r="F79" s="128">
        <v>1.5</v>
      </c>
      <c r="G79" s="129">
        <f t="shared" si="2"/>
        <v>906</v>
      </c>
      <c r="H79" s="129">
        <f t="shared" si="3"/>
        <v>1087.2</v>
      </c>
    </row>
    <row r="80" spans="1:10" ht="15.6" customHeight="1" x14ac:dyDescent="0.25">
      <c r="A80" s="126"/>
      <c r="B80" s="127" t="s">
        <v>231</v>
      </c>
      <c r="C80" s="127"/>
      <c r="D80" s="126">
        <f>SUM(D79)</f>
        <v>604</v>
      </c>
      <c r="E80" s="126" t="s">
        <v>2</v>
      </c>
      <c r="F80" s="128">
        <v>1</v>
      </c>
      <c r="G80" s="129">
        <f t="shared" si="2"/>
        <v>604</v>
      </c>
      <c r="H80" s="129">
        <f t="shared" si="3"/>
        <v>724.8</v>
      </c>
    </row>
    <row r="81" spans="1:11" ht="30.6" customHeight="1" x14ac:dyDescent="0.25">
      <c r="A81" s="189" t="s">
        <v>126</v>
      </c>
      <c r="B81" s="189"/>
      <c r="C81" s="189"/>
      <c r="D81" s="189"/>
      <c r="E81" s="189"/>
      <c r="F81" s="189"/>
      <c r="G81" s="134">
        <f>SUM(G72:G80)</f>
        <v>14610</v>
      </c>
      <c r="H81" s="134">
        <f t="shared" si="3"/>
        <v>17532</v>
      </c>
      <c r="I81" s="6"/>
      <c r="J81" s="6"/>
    </row>
    <row r="82" spans="1:11" ht="45.6" customHeight="1" x14ac:dyDescent="0.25">
      <c r="A82" s="188" t="s">
        <v>145</v>
      </c>
      <c r="B82" s="188"/>
      <c r="C82" s="188"/>
      <c r="D82" s="188"/>
      <c r="E82" s="188"/>
      <c r="F82" s="188"/>
      <c r="G82" s="188"/>
      <c r="H82" s="188"/>
      <c r="J82" s="105"/>
      <c r="K82" s="5"/>
    </row>
    <row r="83" spans="1:11" ht="36.75" x14ac:dyDescent="0.25">
      <c r="A83" s="126"/>
      <c r="B83" s="127" t="s">
        <v>265</v>
      </c>
      <c r="C83" s="127"/>
      <c r="D83" s="126">
        <v>634.20000000000005</v>
      </c>
      <c r="E83" s="126" t="s">
        <v>2</v>
      </c>
      <c r="F83" s="128">
        <v>13.9</v>
      </c>
      <c r="G83" s="129">
        <f>SUM(D83*F83)</f>
        <v>8815.380000000001</v>
      </c>
      <c r="H83" s="129">
        <f>SUM(G83*1.2)</f>
        <v>10578.456</v>
      </c>
      <c r="I83" s="5"/>
      <c r="J83" s="5"/>
      <c r="K83" s="5"/>
    </row>
    <row r="84" spans="1:11" ht="15.6" customHeight="1" x14ac:dyDescent="0.25">
      <c r="A84" s="126"/>
      <c r="B84" s="127" t="s">
        <v>242</v>
      </c>
      <c r="C84" s="127"/>
      <c r="D84" s="126">
        <v>201.6</v>
      </c>
      <c r="E84" s="126" t="s">
        <v>92</v>
      </c>
      <c r="F84" s="128">
        <v>5</v>
      </c>
      <c r="G84" s="129">
        <f>SUM(D84*F84)</f>
        <v>1008</v>
      </c>
      <c r="H84" s="129">
        <f>SUM(G84*1.2)</f>
        <v>1209.5999999999999</v>
      </c>
      <c r="I84" s="5"/>
      <c r="J84" s="5"/>
    </row>
    <row r="85" spans="1:11" ht="15.6" customHeight="1" x14ac:dyDescent="0.25">
      <c r="A85" s="126"/>
      <c r="B85" s="127" t="s">
        <v>216</v>
      </c>
      <c r="C85" s="127"/>
      <c r="D85" s="126">
        <v>450</v>
      </c>
      <c r="E85" s="126" t="s">
        <v>7</v>
      </c>
      <c r="F85" s="128">
        <v>0.4</v>
      </c>
      <c r="G85" s="129">
        <f>SUM(D85*F85)</f>
        <v>180</v>
      </c>
      <c r="H85" s="129">
        <f>SUM(G85*1.2)</f>
        <v>216</v>
      </c>
      <c r="K85" s="5"/>
    </row>
    <row r="86" spans="1:11" ht="37.15" customHeight="1" x14ac:dyDescent="0.25">
      <c r="A86" s="126"/>
      <c r="B86" s="127" t="s">
        <v>234</v>
      </c>
      <c r="C86" s="127"/>
      <c r="D86" s="126">
        <v>289</v>
      </c>
      <c r="E86" s="126" t="s">
        <v>7</v>
      </c>
      <c r="F86" s="128">
        <v>0.7</v>
      </c>
      <c r="G86" s="129">
        <f>SUM(D86*F86)</f>
        <v>202.29999999999998</v>
      </c>
      <c r="H86" s="129">
        <f>SUM(G86*1.2)</f>
        <v>242.75999999999996</v>
      </c>
      <c r="I86" s="5"/>
      <c r="J86" s="5"/>
    </row>
    <row r="87" spans="1:11" ht="14.45" customHeight="1" outlineLevel="1" x14ac:dyDescent="0.25">
      <c r="A87" s="126"/>
      <c r="B87" s="146" t="s">
        <v>143</v>
      </c>
      <c r="C87" s="146"/>
      <c r="D87" s="126"/>
      <c r="E87" s="126"/>
      <c r="F87" s="128"/>
      <c r="G87" s="129"/>
      <c r="H87" s="129"/>
      <c r="I87" s="5"/>
      <c r="J87" s="5"/>
    </row>
    <row r="88" spans="1:11" ht="14.45" customHeight="1" outlineLevel="1" x14ac:dyDescent="0.25">
      <c r="A88" s="126"/>
      <c r="B88" s="146" t="s">
        <v>235</v>
      </c>
      <c r="C88" s="146"/>
      <c r="D88" s="126"/>
      <c r="E88" s="126"/>
      <c r="F88" s="128"/>
      <c r="G88" s="129"/>
      <c r="H88" s="129"/>
      <c r="I88" s="5"/>
      <c r="J88" s="5"/>
    </row>
    <row r="89" spans="1:11" ht="14.45" customHeight="1" outlineLevel="1" x14ac:dyDescent="0.25">
      <c r="A89" s="126"/>
      <c r="B89" s="146" t="s">
        <v>166</v>
      </c>
      <c r="C89" s="146"/>
      <c r="D89" s="126"/>
      <c r="E89" s="126"/>
      <c r="F89" s="128"/>
      <c r="G89" s="129"/>
      <c r="H89" s="129"/>
      <c r="I89" s="5"/>
      <c r="J89" s="5"/>
    </row>
    <row r="90" spans="1:11" ht="15.6" customHeight="1" x14ac:dyDescent="0.25">
      <c r="A90" s="126"/>
      <c r="B90" s="127" t="s">
        <v>168</v>
      </c>
      <c r="C90" s="127"/>
      <c r="D90" s="126">
        <v>11</v>
      </c>
      <c r="E90" s="126" t="s">
        <v>93</v>
      </c>
      <c r="F90" s="128">
        <v>120</v>
      </c>
      <c r="G90" s="129">
        <f>SUM(D90*F90)</f>
        <v>1320</v>
      </c>
      <c r="H90" s="129">
        <f>SUM(G90*1.2)</f>
        <v>1584</v>
      </c>
    </row>
    <row r="91" spans="1:11" ht="15.6" customHeight="1" outlineLevel="1" x14ac:dyDescent="0.25">
      <c r="A91" s="126"/>
      <c r="B91" s="130" t="s">
        <v>236</v>
      </c>
      <c r="C91" s="130"/>
      <c r="D91" s="126"/>
      <c r="E91" s="126"/>
      <c r="F91" s="128"/>
      <c r="G91" s="129"/>
      <c r="H91" s="129"/>
    </row>
    <row r="92" spans="1:11" ht="15.6" customHeight="1" x14ac:dyDescent="0.25">
      <c r="A92" s="126"/>
      <c r="B92" s="127" t="s">
        <v>237</v>
      </c>
      <c r="C92" s="127"/>
      <c r="D92" s="126">
        <v>604</v>
      </c>
      <c r="E92" s="126" t="s">
        <v>2</v>
      </c>
      <c r="F92" s="128">
        <v>7</v>
      </c>
      <c r="G92" s="129">
        <f>SUM(D92*F92)</f>
        <v>4228</v>
      </c>
      <c r="H92" s="129">
        <f>SUM(G92*1.2)</f>
        <v>5073.5999999999995</v>
      </c>
    </row>
    <row r="93" spans="1:11" ht="15.6" customHeight="1" outlineLevel="1" x14ac:dyDescent="0.25">
      <c r="A93" s="126"/>
      <c r="B93" s="130"/>
      <c r="C93" s="130"/>
      <c r="D93" s="126"/>
      <c r="E93" s="126"/>
      <c r="F93" s="128"/>
      <c r="G93" s="129"/>
      <c r="H93" s="129"/>
    </row>
    <row r="94" spans="1:11" ht="30" customHeight="1" x14ac:dyDescent="0.25">
      <c r="A94" s="188" t="s">
        <v>97</v>
      </c>
      <c r="B94" s="188"/>
      <c r="C94" s="188"/>
      <c r="D94" s="188"/>
      <c r="E94" s="188"/>
      <c r="F94" s="188"/>
      <c r="G94" s="134">
        <f>SUM(G83:G92)</f>
        <v>15753.68</v>
      </c>
      <c r="H94" s="134">
        <f>SUM(G94*1.2)</f>
        <v>18904.416000000001</v>
      </c>
      <c r="I94" s="107"/>
      <c r="J94" s="6"/>
      <c r="K94" s="5"/>
    </row>
    <row r="95" spans="1:11" ht="39" customHeight="1" x14ac:dyDescent="0.25">
      <c r="A95" s="188" t="s">
        <v>116</v>
      </c>
      <c r="B95" s="188"/>
      <c r="C95" s="188"/>
      <c r="D95" s="188"/>
      <c r="E95" s="188"/>
      <c r="F95" s="188"/>
      <c r="G95" s="188"/>
      <c r="H95" s="188"/>
      <c r="I95" s="106"/>
    </row>
    <row r="96" spans="1:11" ht="16.5" customHeight="1" x14ac:dyDescent="0.25">
      <c r="A96" s="179"/>
      <c r="B96" s="167" t="s">
        <v>172</v>
      </c>
      <c r="C96" s="167"/>
      <c r="D96" s="179"/>
      <c r="E96" s="179"/>
      <c r="F96" s="179"/>
      <c r="G96" s="179"/>
      <c r="H96" s="179"/>
      <c r="I96" s="106"/>
    </row>
    <row r="97" spans="1:10" x14ac:dyDescent="0.25">
      <c r="A97" s="126"/>
      <c r="B97" s="127" t="s">
        <v>173</v>
      </c>
      <c r="C97" s="127"/>
      <c r="D97" s="126">
        <v>1</v>
      </c>
      <c r="E97" s="126" t="s">
        <v>174</v>
      </c>
      <c r="F97" s="129">
        <v>890</v>
      </c>
      <c r="G97" s="129">
        <f t="shared" ref="G97:G119" si="4">SUM(D97*F97)</f>
        <v>890</v>
      </c>
      <c r="H97" s="129">
        <f t="shared" ref="H97:H120" si="5">SUM(G97*1.2)</f>
        <v>1068</v>
      </c>
      <c r="I97" s="129"/>
      <c r="J97" s="5"/>
    </row>
    <row r="98" spans="1:10" ht="25.5" x14ac:dyDescent="0.25">
      <c r="A98" s="126"/>
      <c r="B98" s="127" t="s">
        <v>175</v>
      </c>
      <c r="C98" s="127"/>
      <c r="D98" s="126">
        <v>2</v>
      </c>
      <c r="E98" s="126" t="s">
        <v>176</v>
      </c>
      <c r="F98" s="129">
        <v>42</v>
      </c>
      <c r="G98" s="129">
        <f t="shared" si="4"/>
        <v>84</v>
      </c>
      <c r="H98" s="129">
        <f t="shared" si="5"/>
        <v>100.8</v>
      </c>
      <c r="I98" s="129"/>
      <c r="J98" s="5"/>
    </row>
    <row r="99" spans="1:10" x14ac:dyDescent="0.25">
      <c r="A99" s="126"/>
      <c r="B99" s="127" t="s">
        <v>177</v>
      </c>
      <c r="C99" s="127"/>
      <c r="D99" s="126">
        <v>2</v>
      </c>
      <c r="E99" s="126" t="s">
        <v>176</v>
      </c>
      <c r="F99" s="129">
        <v>14</v>
      </c>
      <c r="G99" s="129">
        <f t="shared" si="4"/>
        <v>28</v>
      </c>
      <c r="H99" s="129">
        <f t="shared" si="5"/>
        <v>33.6</v>
      </c>
      <c r="I99" s="129"/>
      <c r="J99" s="5"/>
    </row>
    <row r="100" spans="1:10" x14ac:dyDescent="0.25">
      <c r="A100" s="126"/>
      <c r="B100" s="127" t="s">
        <v>178</v>
      </c>
      <c r="C100" s="127"/>
      <c r="D100" s="126">
        <v>1</v>
      </c>
      <c r="E100" s="126" t="s">
        <v>176</v>
      </c>
      <c r="F100" s="129">
        <v>59.9</v>
      </c>
      <c r="G100" s="129">
        <f t="shared" si="4"/>
        <v>59.9</v>
      </c>
      <c r="H100" s="129">
        <f t="shared" si="5"/>
        <v>71.88</v>
      </c>
      <c r="I100" s="129"/>
      <c r="J100" s="5"/>
    </row>
    <row r="101" spans="1:10" ht="25.5" x14ac:dyDescent="0.25">
      <c r="A101" s="126"/>
      <c r="B101" s="127" t="s">
        <v>179</v>
      </c>
      <c r="C101" s="127"/>
      <c r="D101" s="126">
        <v>1</v>
      </c>
      <c r="E101" s="126" t="s">
        <v>174</v>
      </c>
      <c r="F101" s="129">
        <v>10</v>
      </c>
      <c r="G101" s="129">
        <f t="shared" si="4"/>
        <v>10</v>
      </c>
      <c r="H101" s="129">
        <f t="shared" si="5"/>
        <v>12</v>
      </c>
      <c r="I101" s="129"/>
      <c r="J101" s="5"/>
    </row>
    <row r="102" spans="1:10" x14ac:dyDescent="0.25">
      <c r="A102" s="126"/>
      <c r="B102" s="127" t="s">
        <v>180</v>
      </c>
      <c r="C102" s="127"/>
      <c r="D102" s="126">
        <v>1</v>
      </c>
      <c r="E102" s="126" t="s">
        <v>102</v>
      </c>
      <c r="F102" s="128">
        <v>35</v>
      </c>
      <c r="G102" s="129">
        <f t="shared" si="4"/>
        <v>35</v>
      </c>
      <c r="H102" s="129">
        <f t="shared" si="5"/>
        <v>42</v>
      </c>
      <c r="I102" s="128"/>
      <c r="J102" s="5"/>
    </row>
    <row r="103" spans="1:10" ht="15.75" x14ac:dyDescent="0.25">
      <c r="A103" s="126"/>
      <c r="B103" s="168" t="s">
        <v>181</v>
      </c>
      <c r="C103" s="168"/>
      <c r="D103" s="126"/>
      <c r="E103" s="126"/>
      <c r="F103" s="129"/>
      <c r="G103" s="129"/>
      <c r="H103" s="129"/>
      <c r="I103" s="129"/>
      <c r="J103" s="5"/>
    </row>
    <row r="104" spans="1:10" x14ac:dyDescent="0.25">
      <c r="A104" s="126"/>
      <c r="B104" s="127" t="s">
        <v>214</v>
      </c>
      <c r="C104" s="127"/>
      <c r="D104" s="126">
        <v>1</v>
      </c>
      <c r="E104" s="126" t="s">
        <v>9</v>
      </c>
      <c r="F104" s="129">
        <v>450</v>
      </c>
      <c r="G104" s="129">
        <f t="shared" ref="G104:G113" si="6">SUM(D104*F104)</f>
        <v>450</v>
      </c>
      <c r="H104" s="129">
        <f t="shared" si="5"/>
        <v>540</v>
      </c>
      <c r="I104" s="129"/>
    </row>
    <row r="105" spans="1:10" x14ac:dyDescent="0.25">
      <c r="A105" s="126"/>
      <c r="B105" s="127" t="s">
        <v>182</v>
      </c>
      <c r="C105" s="127"/>
      <c r="D105" s="126">
        <v>1</v>
      </c>
      <c r="E105" s="126" t="s">
        <v>176</v>
      </c>
      <c r="F105" s="129">
        <v>83.9</v>
      </c>
      <c r="G105" s="129">
        <f t="shared" si="6"/>
        <v>83.9</v>
      </c>
      <c r="H105" s="129">
        <f t="shared" si="5"/>
        <v>100.68</v>
      </c>
      <c r="I105" s="129"/>
    </row>
    <row r="106" spans="1:10" x14ac:dyDescent="0.25">
      <c r="A106" s="126"/>
      <c r="B106" s="127" t="s">
        <v>183</v>
      </c>
      <c r="C106" s="127"/>
      <c r="D106" s="126">
        <v>2</v>
      </c>
      <c r="E106" s="126" t="s">
        <v>176</v>
      </c>
      <c r="F106" s="129">
        <v>26</v>
      </c>
      <c r="G106" s="129">
        <f t="shared" si="6"/>
        <v>52</v>
      </c>
      <c r="H106" s="129">
        <f t="shared" si="5"/>
        <v>62.4</v>
      </c>
      <c r="I106" s="129"/>
    </row>
    <row r="107" spans="1:10" x14ac:dyDescent="0.25">
      <c r="A107" s="126"/>
      <c r="B107" s="127" t="s">
        <v>184</v>
      </c>
      <c r="C107" s="127"/>
      <c r="D107" s="126">
        <v>1</v>
      </c>
      <c r="E107" s="126" t="s">
        <v>176</v>
      </c>
      <c r="F107" s="129">
        <v>10</v>
      </c>
      <c r="G107" s="129">
        <f t="shared" si="6"/>
        <v>10</v>
      </c>
      <c r="H107" s="129">
        <f t="shared" si="5"/>
        <v>12</v>
      </c>
      <c r="I107" s="129"/>
    </row>
    <row r="108" spans="1:10" ht="25.5" x14ac:dyDescent="0.25">
      <c r="A108" s="126"/>
      <c r="B108" s="127" t="s">
        <v>185</v>
      </c>
      <c r="C108" s="127"/>
      <c r="D108" s="126">
        <v>1</v>
      </c>
      <c r="E108" s="126" t="s">
        <v>176</v>
      </c>
      <c r="F108" s="129">
        <v>57.9</v>
      </c>
      <c r="G108" s="129">
        <f t="shared" si="6"/>
        <v>57.9</v>
      </c>
      <c r="H108" s="129">
        <f t="shared" si="5"/>
        <v>69.47999999999999</v>
      </c>
      <c r="I108" s="129"/>
    </row>
    <row r="109" spans="1:10" x14ac:dyDescent="0.25">
      <c r="A109" s="126"/>
      <c r="B109" s="127" t="s">
        <v>186</v>
      </c>
      <c r="C109" s="127"/>
      <c r="D109" s="126">
        <v>1</v>
      </c>
      <c r="E109" s="126" t="s">
        <v>9</v>
      </c>
      <c r="F109" s="128">
        <v>35</v>
      </c>
      <c r="G109" s="129">
        <f t="shared" ref="G109" si="7">SUM(D109*F109)</f>
        <v>35</v>
      </c>
      <c r="H109" s="129">
        <f t="shared" si="5"/>
        <v>42</v>
      </c>
      <c r="I109" s="128"/>
      <c r="J109" s="5"/>
    </row>
    <row r="110" spans="1:10" ht="15.75" x14ac:dyDescent="0.25">
      <c r="A110" s="126"/>
      <c r="B110" s="169" t="s">
        <v>187</v>
      </c>
      <c r="C110" s="169"/>
      <c r="D110" s="126"/>
      <c r="E110" s="126"/>
      <c r="F110" s="129"/>
      <c r="G110" s="129"/>
      <c r="H110" s="129"/>
      <c r="I110" s="129"/>
    </row>
    <row r="111" spans="1:10" ht="25.5" x14ac:dyDescent="0.25">
      <c r="A111" s="126"/>
      <c r="B111" s="127" t="s">
        <v>188</v>
      </c>
      <c r="C111" s="127"/>
      <c r="D111" s="126">
        <v>2</v>
      </c>
      <c r="E111" s="126" t="s">
        <v>176</v>
      </c>
      <c r="F111" s="129">
        <v>1990</v>
      </c>
      <c r="G111" s="129">
        <f t="shared" si="6"/>
        <v>3980</v>
      </c>
      <c r="H111" s="129">
        <f t="shared" si="5"/>
        <v>4776</v>
      </c>
      <c r="I111" s="129"/>
    </row>
    <row r="112" spans="1:10" x14ac:dyDescent="0.25">
      <c r="A112" s="126"/>
      <c r="B112" s="127" t="s">
        <v>189</v>
      </c>
      <c r="C112" s="127"/>
      <c r="D112" s="126">
        <v>2</v>
      </c>
      <c r="E112" s="126" t="s">
        <v>176</v>
      </c>
      <c r="F112" s="129">
        <v>20</v>
      </c>
      <c r="G112" s="129">
        <f t="shared" si="6"/>
        <v>40</v>
      </c>
      <c r="H112" s="129">
        <f t="shared" si="5"/>
        <v>48</v>
      </c>
      <c r="I112" s="129"/>
    </row>
    <row r="113" spans="1:10" x14ac:dyDescent="0.25">
      <c r="A113" s="126"/>
      <c r="B113" s="127" t="s">
        <v>190</v>
      </c>
      <c r="C113" s="127"/>
      <c r="D113" s="126">
        <v>2</v>
      </c>
      <c r="E113" s="126" t="s">
        <v>176</v>
      </c>
      <c r="F113" s="128">
        <v>300</v>
      </c>
      <c r="G113" s="129">
        <f t="shared" si="6"/>
        <v>600</v>
      </c>
      <c r="H113" s="129">
        <f t="shared" si="5"/>
        <v>720</v>
      </c>
      <c r="I113" s="128"/>
      <c r="J113" s="5"/>
    </row>
    <row r="114" spans="1:10" ht="15.75" x14ac:dyDescent="0.25">
      <c r="A114" s="126"/>
      <c r="B114" s="170" t="s">
        <v>191</v>
      </c>
      <c r="C114" s="170"/>
      <c r="D114" s="126"/>
      <c r="E114" s="126"/>
      <c r="F114" s="129"/>
      <c r="G114" s="129"/>
      <c r="H114" s="129"/>
      <c r="I114" s="129"/>
    </row>
    <row r="115" spans="1:10" ht="27" customHeight="1" x14ac:dyDescent="0.25">
      <c r="A115" s="126"/>
      <c r="B115" s="127" t="s">
        <v>192</v>
      </c>
      <c r="C115" s="127"/>
      <c r="D115" s="126">
        <v>2</v>
      </c>
      <c r="E115" s="126" t="s">
        <v>8</v>
      </c>
      <c r="F115" s="129">
        <v>990</v>
      </c>
      <c r="G115" s="129">
        <f t="shared" si="4"/>
        <v>1980</v>
      </c>
      <c r="H115" s="129">
        <f t="shared" si="5"/>
        <v>2376</v>
      </c>
      <c r="I115" s="129"/>
    </row>
    <row r="116" spans="1:10" ht="24.75" x14ac:dyDescent="0.25">
      <c r="A116" s="126"/>
      <c r="B116" s="127" t="s">
        <v>193</v>
      </c>
      <c r="C116" s="127"/>
      <c r="D116" s="126">
        <v>4</v>
      </c>
      <c r="E116" s="126" t="s">
        <v>176</v>
      </c>
      <c r="F116" s="129">
        <v>42</v>
      </c>
      <c r="G116" s="129">
        <f t="shared" si="4"/>
        <v>168</v>
      </c>
      <c r="H116" s="129">
        <f t="shared" si="5"/>
        <v>201.6</v>
      </c>
      <c r="I116" s="129"/>
      <c r="J116" s="5"/>
    </row>
    <row r="117" spans="1:10" x14ac:dyDescent="0.25">
      <c r="A117" s="126"/>
      <c r="B117" s="127" t="s">
        <v>194</v>
      </c>
      <c r="C117" s="127"/>
      <c r="D117" s="126">
        <v>4</v>
      </c>
      <c r="E117" s="126" t="s">
        <v>176</v>
      </c>
      <c r="F117" s="129">
        <v>14</v>
      </c>
      <c r="G117" s="129">
        <f t="shared" si="4"/>
        <v>56</v>
      </c>
      <c r="H117" s="129">
        <f t="shared" si="5"/>
        <v>67.2</v>
      </c>
      <c r="I117" s="129"/>
      <c r="J117" s="5"/>
    </row>
    <row r="118" spans="1:10" ht="27" customHeight="1" x14ac:dyDescent="0.25">
      <c r="A118" s="126"/>
      <c r="B118" s="127" t="s">
        <v>195</v>
      </c>
      <c r="C118" s="127"/>
      <c r="D118" s="126">
        <v>2</v>
      </c>
      <c r="E118" s="126" t="s">
        <v>176</v>
      </c>
      <c r="F118" s="129">
        <v>62.9</v>
      </c>
      <c r="G118" s="129">
        <f t="shared" si="4"/>
        <v>125.8</v>
      </c>
      <c r="H118" s="129">
        <f t="shared" si="5"/>
        <v>150.95999999999998</v>
      </c>
      <c r="I118" s="129"/>
    </row>
    <row r="119" spans="1:10" x14ac:dyDescent="0.25">
      <c r="A119" s="126"/>
      <c r="B119" s="127" t="s">
        <v>196</v>
      </c>
      <c r="C119" s="127"/>
      <c r="D119" s="126">
        <v>2</v>
      </c>
      <c r="E119" s="126" t="s">
        <v>176</v>
      </c>
      <c r="F119" s="128">
        <v>45</v>
      </c>
      <c r="G119" s="129">
        <f t="shared" si="4"/>
        <v>90</v>
      </c>
      <c r="H119" s="129">
        <f t="shared" si="5"/>
        <v>108</v>
      </c>
      <c r="I119" s="128"/>
      <c r="J119" s="5"/>
    </row>
    <row r="120" spans="1:10" ht="26.45" customHeight="1" x14ac:dyDescent="0.25">
      <c r="A120" s="188" t="s">
        <v>98</v>
      </c>
      <c r="B120" s="188"/>
      <c r="C120" s="188"/>
      <c r="D120" s="188"/>
      <c r="E120" s="188"/>
      <c r="F120" s="188"/>
      <c r="G120" s="135">
        <f>SUM(G97:G119)</f>
        <v>8835.5</v>
      </c>
      <c r="H120" s="135">
        <f t="shared" si="5"/>
        <v>10602.6</v>
      </c>
      <c r="I120" s="107"/>
      <c r="J120" s="6"/>
    </row>
    <row r="121" spans="1:10" ht="35.450000000000003" customHeight="1" x14ac:dyDescent="0.25">
      <c r="A121" s="188" t="s">
        <v>118</v>
      </c>
      <c r="B121" s="188"/>
      <c r="C121" s="188"/>
      <c r="D121" s="188"/>
      <c r="E121" s="188"/>
      <c r="F121" s="188"/>
      <c r="G121" s="188"/>
      <c r="H121" s="188"/>
      <c r="I121" s="106"/>
    </row>
    <row r="122" spans="1:10" ht="27" customHeight="1" x14ac:dyDescent="0.25">
      <c r="A122" s="126"/>
      <c r="B122" s="127" t="s">
        <v>278</v>
      </c>
      <c r="C122" s="127"/>
      <c r="D122" s="126">
        <v>192</v>
      </c>
      <c r="E122" s="133" t="s">
        <v>2</v>
      </c>
      <c r="F122" s="129">
        <v>39.9</v>
      </c>
      <c r="G122" s="129">
        <f>SUM(D122*F122)</f>
        <v>7660.7999999999993</v>
      </c>
      <c r="H122" s="129">
        <f>SUM(G122*1.2)</f>
        <v>9192.9599999999991</v>
      </c>
      <c r="I122" s="129"/>
    </row>
    <row r="123" spans="1:10" ht="15.6" customHeight="1" outlineLevel="1" x14ac:dyDescent="0.25">
      <c r="A123" s="126"/>
      <c r="B123" s="130" t="s">
        <v>279</v>
      </c>
      <c r="C123" s="130"/>
      <c r="D123" s="126"/>
      <c r="E123" s="133"/>
      <c r="F123" s="129"/>
      <c r="G123" s="129"/>
      <c r="H123" s="129"/>
      <c r="I123" s="129"/>
    </row>
    <row r="124" spans="1:10" ht="26.25" customHeight="1" x14ac:dyDescent="0.25">
      <c r="A124" s="126"/>
      <c r="B124" s="127" t="s">
        <v>87</v>
      </c>
      <c r="C124" s="192"/>
      <c r="D124" s="126">
        <v>96</v>
      </c>
      <c r="E124" s="133" t="s">
        <v>7</v>
      </c>
      <c r="F124" s="129">
        <v>39.9</v>
      </c>
      <c r="G124" s="129">
        <f>SUM(D124*F124)</f>
        <v>3830.3999999999996</v>
      </c>
      <c r="H124" s="129">
        <f>SUM(G124*1.2)</f>
        <v>4596.4799999999996</v>
      </c>
      <c r="I124" s="129"/>
    </row>
    <row r="125" spans="1:10" ht="50.1" customHeight="1" outlineLevel="1" x14ac:dyDescent="0.25">
      <c r="A125" s="126"/>
      <c r="B125" s="130" t="s">
        <v>266</v>
      </c>
      <c r="C125" s="193"/>
      <c r="D125" s="126"/>
      <c r="E125" s="133"/>
      <c r="F125" s="129"/>
      <c r="G125" s="129"/>
      <c r="H125" s="129"/>
      <c r="I125" s="129"/>
    </row>
    <row r="126" spans="1:10" ht="74.099999999999994" customHeight="1" x14ac:dyDescent="0.25">
      <c r="A126" s="126"/>
      <c r="B126" s="184" t="s">
        <v>245</v>
      </c>
      <c r="C126" s="127"/>
      <c r="D126" s="126">
        <v>50</v>
      </c>
      <c r="E126" s="133" t="s">
        <v>8</v>
      </c>
      <c r="F126" s="129">
        <v>45</v>
      </c>
      <c r="G126" s="129">
        <f t="shared" ref="G126" si="8">SUM(D126*F126)</f>
        <v>2250</v>
      </c>
      <c r="H126" s="129">
        <f t="shared" ref="H126" si="9">SUM(G126*1.2)</f>
        <v>2700</v>
      </c>
      <c r="I126" s="129"/>
    </row>
    <row r="127" spans="1:10" ht="113.1" customHeight="1" x14ac:dyDescent="0.25">
      <c r="A127" s="126"/>
      <c r="B127" s="185" t="s">
        <v>248</v>
      </c>
      <c r="C127" s="127"/>
      <c r="D127" s="126">
        <v>32</v>
      </c>
      <c r="E127" s="133" t="s">
        <v>8</v>
      </c>
      <c r="F127" s="129">
        <v>25</v>
      </c>
      <c r="G127" s="129">
        <f t="shared" ref="G127:G138" si="10">SUM(D127*F127)</f>
        <v>800</v>
      </c>
      <c r="H127" s="129">
        <f t="shared" ref="H127:H138" si="11">SUM(G127*1.2)</f>
        <v>960</v>
      </c>
      <c r="I127" s="129"/>
    </row>
    <row r="128" spans="1:10" ht="26.45" customHeight="1" x14ac:dyDescent="0.25">
      <c r="A128" s="126"/>
      <c r="B128" s="127" t="s">
        <v>249</v>
      </c>
      <c r="C128" s="127"/>
      <c r="D128" s="126">
        <v>45</v>
      </c>
      <c r="E128" s="133" t="s">
        <v>8</v>
      </c>
      <c r="F128" s="129">
        <v>35</v>
      </c>
      <c r="G128" s="129">
        <f t="shared" si="10"/>
        <v>1575</v>
      </c>
      <c r="H128" s="129">
        <f t="shared" si="11"/>
        <v>1890</v>
      </c>
      <c r="I128" s="129"/>
    </row>
    <row r="129" spans="1:9" ht="15.6" customHeight="1" x14ac:dyDescent="0.25">
      <c r="A129" s="126"/>
      <c r="B129" s="127" t="s">
        <v>246</v>
      </c>
      <c r="C129" s="127"/>
      <c r="D129" s="126">
        <v>26</v>
      </c>
      <c r="E129" s="133" t="s">
        <v>8</v>
      </c>
      <c r="F129" s="128">
        <v>22.1</v>
      </c>
      <c r="G129" s="129">
        <f t="shared" si="10"/>
        <v>574.6</v>
      </c>
      <c r="H129" s="129">
        <f t="shared" si="11"/>
        <v>689.52</v>
      </c>
      <c r="I129" s="128"/>
    </row>
    <row r="130" spans="1:9" ht="15.6" customHeight="1" x14ac:dyDescent="0.25">
      <c r="A130" s="126"/>
      <c r="B130" s="127" t="s">
        <v>271</v>
      </c>
      <c r="C130" s="127"/>
      <c r="D130" s="126">
        <v>24</v>
      </c>
      <c r="E130" s="133" t="s">
        <v>8</v>
      </c>
      <c r="F130" s="128">
        <v>61.1</v>
      </c>
      <c r="G130" s="129">
        <f t="shared" si="10"/>
        <v>1466.4</v>
      </c>
      <c r="H130" s="129">
        <f t="shared" si="11"/>
        <v>1759.68</v>
      </c>
      <c r="I130" s="128"/>
    </row>
    <row r="131" spans="1:9" x14ac:dyDescent="0.25">
      <c r="A131" s="126"/>
      <c r="B131" s="127" t="s">
        <v>272</v>
      </c>
      <c r="C131" s="127"/>
      <c r="D131" s="126">
        <v>111.9</v>
      </c>
      <c r="E131" s="133" t="s">
        <v>95</v>
      </c>
      <c r="F131" s="129">
        <v>11.99</v>
      </c>
      <c r="G131" s="129">
        <f t="shared" si="10"/>
        <v>1341.681</v>
      </c>
      <c r="H131" s="129">
        <f t="shared" si="11"/>
        <v>1610.0172</v>
      </c>
      <c r="I131" s="129"/>
    </row>
    <row r="132" spans="1:9" ht="95.1" customHeight="1" x14ac:dyDescent="0.25">
      <c r="A132" s="126"/>
      <c r="B132" s="184" t="s">
        <v>250</v>
      </c>
      <c r="C132" s="127"/>
      <c r="D132" s="126">
        <v>4</v>
      </c>
      <c r="E132" s="133" t="s">
        <v>8</v>
      </c>
      <c r="F132" s="129">
        <v>12</v>
      </c>
      <c r="G132" s="129">
        <f t="shared" si="10"/>
        <v>48</v>
      </c>
      <c r="H132" s="129">
        <f t="shared" si="11"/>
        <v>57.599999999999994</v>
      </c>
      <c r="I132" s="129"/>
    </row>
    <row r="133" spans="1:9" ht="80.099999999999994" customHeight="1" x14ac:dyDescent="0.25">
      <c r="A133" s="126"/>
      <c r="B133" s="184" t="s">
        <v>251</v>
      </c>
      <c r="C133" s="127"/>
      <c r="D133" s="126">
        <v>12</v>
      </c>
      <c r="E133" s="133" t="s">
        <v>8</v>
      </c>
      <c r="F133" s="129">
        <v>7</v>
      </c>
      <c r="G133" s="129">
        <f t="shared" si="10"/>
        <v>84</v>
      </c>
      <c r="H133" s="129">
        <f t="shared" si="11"/>
        <v>100.8</v>
      </c>
      <c r="I133" s="129"/>
    </row>
    <row r="134" spans="1:9" ht="127.5" customHeight="1" x14ac:dyDescent="0.25">
      <c r="A134" s="126"/>
      <c r="B134" s="184" t="s">
        <v>252</v>
      </c>
      <c r="C134" s="127"/>
      <c r="D134" s="126">
        <v>20</v>
      </c>
      <c r="E134" s="133" t="s">
        <v>9</v>
      </c>
      <c r="F134" s="129">
        <v>7</v>
      </c>
      <c r="G134" s="129">
        <f t="shared" si="10"/>
        <v>140</v>
      </c>
      <c r="H134" s="129">
        <f t="shared" si="11"/>
        <v>168</v>
      </c>
      <c r="I134" s="129"/>
    </row>
    <row r="135" spans="1:9" ht="93.95" customHeight="1" x14ac:dyDescent="0.25">
      <c r="A135" s="126"/>
      <c r="B135" s="184" t="s">
        <v>253</v>
      </c>
      <c r="C135" s="127"/>
      <c r="D135" s="126">
        <v>26</v>
      </c>
      <c r="E135" s="133" t="s">
        <v>8</v>
      </c>
      <c r="F135" s="129">
        <v>7</v>
      </c>
      <c r="G135" s="129">
        <f t="shared" ref="G135" si="12">SUM(D135*F135)</f>
        <v>182</v>
      </c>
      <c r="H135" s="129">
        <f t="shared" ref="H135" si="13">SUM(G135*1.2)</f>
        <v>218.4</v>
      </c>
      <c r="I135" s="129"/>
    </row>
    <row r="136" spans="1:9" ht="15.6" customHeight="1" x14ac:dyDescent="0.25">
      <c r="A136" s="126"/>
      <c r="B136" s="127" t="s">
        <v>200</v>
      </c>
      <c r="C136" s="127"/>
      <c r="D136" s="126">
        <v>26</v>
      </c>
      <c r="E136" s="133" t="s">
        <v>8</v>
      </c>
      <c r="F136" s="129">
        <v>0.35</v>
      </c>
      <c r="G136" s="129">
        <f t="shared" si="10"/>
        <v>9.1</v>
      </c>
      <c r="H136" s="129">
        <f t="shared" si="11"/>
        <v>10.92</v>
      </c>
      <c r="I136" s="129"/>
    </row>
    <row r="137" spans="1:9" ht="26.1" customHeight="1" x14ac:dyDescent="0.25">
      <c r="A137" s="126"/>
      <c r="B137" s="127" t="s">
        <v>277</v>
      </c>
      <c r="C137" s="126"/>
      <c r="D137" s="126">
        <v>2</v>
      </c>
      <c r="E137" s="133" t="s">
        <v>176</v>
      </c>
      <c r="F137" s="129">
        <v>690</v>
      </c>
      <c r="G137" s="129">
        <f t="shared" si="10"/>
        <v>1380</v>
      </c>
      <c r="H137" s="129">
        <f t="shared" si="11"/>
        <v>1656</v>
      </c>
    </row>
    <row r="138" spans="1:9" ht="25.9" customHeight="1" x14ac:dyDescent="0.25">
      <c r="A138" s="126"/>
      <c r="B138" s="127" t="s">
        <v>273</v>
      </c>
      <c r="C138" s="127"/>
      <c r="D138" s="126">
        <v>397.8</v>
      </c>
      <c r="E138" s="126" t="s">
        <v>7</v>
      </c>
      <c r="F138" s="129">
        <v>11.99</v>
      </c>
      <c r="G138" s="129">
        <f t="shared" si="10"/>
        <v>4769.6220000000003</v>
      </c>
      <c r="H138" s="129">
        <f t="shared" si="11"/>
        <v>5723.5464000000002</v>
      </c>
      <c r="I138" s="129"/>
    </row>
    <row r="139" spans="1:9" ht="24.75" x14ac:dyDescent="0.25">
      <c r="A139" s="126"/>
      <c r="B139" s="127" t="s">
        <v>241</v>
      </c>
      <c r="C139" s="127"/>
      <c r="D139" s="133">
        <f>SUM(D140:D140)</f>
        <v>345.78</v>
      </c>
      <c r="E139" s="133" t="s">
        <v>2</v>
      </c>
      <c r="F139" s="128">
        <v>4.95</v>
      </c>
      <c r="G139" s="129">
        <f>SUM(D139*F139)</f>
        <v>1711.6109999999999</v>
      </c>
      <c r="H139" s="129">
        <f>SUM(G139*1.2)</f>
        <v>2053.9331999999999</v>
      </c>
      <c r="I139" s="128"/>
    </row>
    <row r="140" spans="1:9" ht="15.6" customHeight="1" outlineLevel="1" x14ac:dyDescent="0.25">
      <c r="A140" s="126"/>
      <c r="B140" s="130" t="s">
        <v>274</v>
      </c>
      <c r="C140" s="130"/>
      <c r="D140" s="183">
        <v>345.78</v>
      </c>
      <c r="E140" s="183" t="s">
        <v>2</v>
      </c>
      <c r="F140" s="128"/>
      <c r="G140" s="129"/>
      <c r="H140" s="129"/>
      <c r="I140" s="128"/>
    </row>
    <row r="141" spans="1:9" ht="129" customHeight="1" x14ac:dyDescent="0.25">
      <c r="A141" s="126"/>
      <c r="B141" s="184" t="s">
        <v>267</v>
      </c>
      <c r="C141" s="127"/>
      <c r="D141" s="126">
        <v>4</v>
      </c>
      <c r="E141" s="133" t="s">
        <v>8</v>
      </c>
      <c r="F141" s="129">
        <v>32</v>
      </c>
      <c r="G141" s="129">
        <f t="shared" ref="G141:G144" si="14">SUM(D141*F141)</f>
        <v>128</v>
      </c>
      <c r="H141" s="129">
        <f t="shared" ref="H141:H144" si="15">SUM(G141*1.2)</f>
        <v>153.6</v>
      </c>
      <c r="I141" s="129"/>
    </row>
    <row r="142" spans="1:9" ht="114.95" customHeight="1" x14ac:dyDescent="0.25">
      <c r="A142" s="126"/>
      <c r="B142" s="184" t="s">
        <v>268</v>
      </c>
      <c r="C142" s="127"/>
      <c r="D142" s="126">
        <v>16</v>
      </c>
      <c r="E142" s="133" t="s">
        <v>8</v>
      </c>
      <c r="F142" s="129">
        <v>32</v>
      </c>
      <c r="G142" s="129">
        <f t="shared" ref="G142" si="16">SUM(D142*F142)</f>
        <v>512</v>
      </c>
      <c r="H142" s="129">
        <f t="shared" ref="H142" si="17">SUM(G142*1.2)</f>
        <v>614.4</v>
      </c>
      <c r="I142" s="129"/>
    </row>
    <row r="143" spans="1:9" ht="111.95" customHeight="1" x14ac:dyDescent="0.25">
      <c r="A143" s="126"/>
      <c r="B143" s="184" t="s">
        <v>269</v>
      </c>
      <c r="C143" s="127"/>
      <c r="D143" s="126">
        <v>4</v>
      </c>
      <c r="E143" s="133" t="s">
        <v>8</v>
      </c>
      <c r="F143" s="129">
        <v>32</v>
      </c>
      <c r="G143" s="129">
        <f t="shared" ref="G143" si="18">SUM(D143*F143)</f>
        <v>128</v>
      </c>
      <c r="H143" s="129">
        <f t="shared" ref="H143" si="19">SUM(G143*1.2)</f>
        <v>153.6</v>
      </c>
      <c r="I143" s="129"/>
    </row>
    <row r="144" spans="1:9" ht="135.6" customHeight="1" x14ac:dyDescent="0.25">
      <c r="A144" s="126"/>
      <c r="B144" s="184" t="s">
        <v>270</v>
      </c>
      <c r="C144" s="127"/>
      <c r="D144" s="126">
        <v>4</v>
      </c>
      <c r="E144" s="133" t="s">
        <v>8</v>
      </c>
      <c r="F144" s="129">
        <v>65</v>
      </c>
      <c r="G144" s="129">
        <f t="shared" si="14"/>
        <v>260</v>
      </c>
      <c r="H144" s="129">
        <f t="shared" si="15"/>
        <v>312</v>
      </c>
      <c r="I144" s="129"/>
    </row>
    <row r="145" spans="1:11" ht="15.6" customHeight="1" x14ac:dyDescent="0.25">
      <c r="A145" s="126"/>
      <c r="B145" s="171"/>
      <c r="C145" s="171"/>
      <c r="D145" s="172"/>
      <c r="E145" s="172"/>
      <c r="F145" s="128"/>
      <c r="G145" s="129"/>
      <c r="H145" s="129"/>
      <c r="I145" s="128"/>
    </row>
    <row r="146" spans="1:11" x14ac:dyDescent="0.25">
      <c r="A146" s="126"/>
      <c r="B146" s="173" t="s">
        <v>201</v>
      </c>
      <c r="C146" s="173"/>
      <c r="D146" s="133"/>
      <c r="E146" s="133"/>
      <c r="F146" s="128"/>
      <c r="G146" s="129"/>
      <c r="H146" s="129"/>
      <c r="I146" s="128"/>
    </row>
    <row r="147" spans="1:11" x14ac:dyDescent="0.25">
      <c r="A147" s="126"/>
      <c r="B147" s="127" t="s">
        <v>202</v>
      </c>
      <c r="C147" s="127"/>
      <c r="D147" s="133">
        <v>16</v>
      </c>
      <c r="E147" s="133" t="s">
        <v>176</v>
      </c>
      <c r="F147" s="174">
        <v>4.9000000000000004</v>
      </c>
      <c r="G147" s="129">
        <f t="shared" ref="G147:G157" si="20">SUM(D147*F147)</f>
        <v>78.400000000000006</v>
      </c>
      <c r="H147" s="129">
        <f t="shared" ref="H147:H157" si="21">SUM(G147*1.2)</f>
        <v>94.08</v>
      </c>
      <c r="I147" s="174"/>
    </row>
    <row r="148" spans="1:11" x14ac:dyDescent="0.25">
      <c r="A148" s="126"/>
      <c r="B148" s="127" t="s">
        <v>203</v>
      </c>
      <c r="C148" s="127"/>
      <c r="D148" s="133">
        <v>1</v>
      </c>
      <c r="E148" s="133" t="s">
        <v>204</v>
      </c>
      <c r="F148" s="174">
        <v>35</v>
      </c>
      <c r="G148" s="129">
        <f t="shared" si="20"/>
        <v>35</v>
      </c>
      <c r="H148" s="129">
        <f t="shared" si="21"/>
        <v>42</v>
      </c>
      <c r="I148" s="174"/>
    </row>
    <row r="149" spans="1:11" ht="17.25" customHeight="1" x14ac:dyDescent="0.25">
      <c r="A149" s="126"/>
      <c r="B149" s="127" t="s">
        <v>254</v>
      </c>
      <c r="C149" s="127"/>
      <c r="D149" s="133">
        <v>500</v>
      </c>
      <c r="E149" s="133" t="s">
        <v>176</v>
      </c>
      <c r="F149" s="174">
        <v>0.5</v>
      </c>
      <c r="G149" s="129">
        <f t="shared" si="20"/>
        <v>250</v>
      </c>
      <c r="H149" s="129">
        <f t="shared" si="21"/>
        <v>300</v>
      </c>
      <c r="I149" s="174"/>
    </row>
    <row r="150" spans="1:11" ht="17.25" customHeight="1" x14ac:dyDescent="0.25">
      <c r="A150" s="126"/>
      <c r="B150" s="127" t="s">
        <v>255</v>
      </c>
      <c r="C150" s="127"/>
      <c r="D150" s="133">
        <v>300</v>
      </c>
      <c r="E150" s="133" t="s">
        <v>176</v>
      </c>
      <c r="F150" s="174">
        <v>0.2</v>
      </c>
      <c r="G150" s="129">
        <f t="shared" si="20"/>
        <v>60</v>
      </c>
      <c r="H150" s="129">
        <f t="shared" si="21"/>
        <v>72</v>
      </c>
      <c r="I150" s="174"/>
    </row>
    <row r="151" spans="1:11" ht="17.25" customHeight="1" x14ac:dyDescent="0.25">
      <c r="A151" s="126"/>
      <c r="B151" s="127" t="s">
        <v>256</v>
      </c>
      <c r="C151" s="127"/>
      <c r="D151" s="133">
        <v>400</v>
      </c>
      <c r="E151" s="133" t="s">
        <v>176</v>
      </c>
      <c r="F151" s="174">
        <v>0.2</v>
      </c>
      <c r="G151" s="129">
        <f t="shared" si="20"/>
        <v>80</v>
      </c>
      <c r="H151" s="129">
        <f t="shared" si="21"/>
        <v>96</v>
      </c>
      <c r="I151" s="174"/>
    </row>
    <row r="152" spans="1:11" ht="17.25" customHeight="1" x14ac:dyDescent="0.25">
      <c r="A152" s="126"/>
      <c r="B152" s="127" t="s">
        <v>205</v>
      </c>
      <c r="C152" s="127"/>
      <c r="D152" s="133">
        <v>800</v>
      </c>
      <c r="E152" s="133" t="s">
        <v>176</v>
      </c>
      <c r="F152" s="174">
        <v>0.1</v>
      </c>
      <c r="G152" s="129">
        <f t="shared" si="20"/>
        <v>80</v>
      </c>
      <c r="H152" s="129">
        <f t="shared" si="21"/>
        <v>96</v>
      </c>
      <c r="I152" s="174"/>
    </row>
    <row r="153" spans="1:11" ht="17.25" customHeight="1" x14ac:dyDescent="0.25">
      <c r="A153" s="126"/>
      <c r="B153" s="127" t="s">
        <v>206</v>
      </c>
      <c r="C153" s="127"/>
      <c r="D153" s="133">
        <v>200</v>
      </c>
      <c r="E153" s="133" t="s">
        <v>176</v>
      </c>
      <c r="F153" s="174">
        <v>0.2</v>
      </c>
      <c r="G153" s="129">
        <f t="shared" si="20"/>
        <v>40</v>
      </c>
      <c r="H153" s="129">
        <f t="shared" si="21"/>
        <v>48</v>
      </c>
      <c r="I153" s="174"/>
    </row>
    <row r="154" spans="1:11" ht="17.25" customHeight="1" x14ac:dyDescent="0.25">
      <c r="A154" s="126"/>
      <c r="B154" s="127" t="s">
        <v>207</v>
      </c>
      <c r="C154" s="127"/>
      <c r="D154" s="133">
        <v>45</v>
      </c>
      <c r="E154" s="133" t="s">
        <v>176</v>
      </c>
      <c r="F154" s="174">
        <v>3</v>
      </c>
      <c r="G154" s="129">
        <f t="shared" si="20"/>
        <v>135</v>
      </c>
      <c r="H154" s="129">
        <f t="shared" si="21"/>
        <v>162</v>
      </c>
      <c r="I154" s="174"/>
    </row>
    <row r="155" spans="1:11" ht="17.25" customHeight="1" x14ac:dyDescent="0.25">
      <c r="A155" s="126"/>
      <c r="B155" s="127" t="s">
        <v>232</v>
      </c>
      <c r="C155" s="127"/>
      <c r="D155" s="133">
        <v>350</v>
      </c>
      <c r="E155" s="133" t="s">
        <v>95</v>
      </c>
      <c r="F155" s="174">
        <v>0.8</v>
      </c>
      <c r="G155" s="129">
        <f t="shared" si="20"/>
        <v>280</v>
      </c>
      <c r="H155" s="129">
        <f t="shared" si="21"/>
        <v>336</v>
      </c>
      <c r="I155" s="174"/>
    </row>
    <row r="156" spans="1:11" ht="17.25" customHeight="1" x14ac:dyDescent="0.25">
      <c r="A156" s="126"/>
      <c r="B156" s="127" t="s">
        <v>208</v>
      </c>
      <c r="C156" s="127"/>
      <c r="D156" s="133">
        <v>28</v>
      </c>
      <c r="E156" s="133" t="s">
        <v>176</v>
      </c>
      <c r="F156" s="174">
        <v>3</v>
      </c>
      <c r="G156" s="129">
        <f t="shared" si="20"/>
        <v>84</v>
      </c>
      <c r="H156" s="129">
        <f t="shared" si="21"/>
        <v>100.8</v>
      </c>
      <c r="I156" s="174"/>
    </row>
    <row r="157" spans="1:11" ht="24.75" x14ac:dyDescent="0.25">
      <c r="A157" s="126"/>
      <c r="B157" s="127" t="s">
        <v>217</v>
      </c>
      <c r="C157" s="127"/>
      <c r="D157" s="133">
        <v>8</v>
      </c>
      <c r="E157" s="133" t="s">
        <v>176</v>
      </c>
      <c r="F157" s="174">
        <v>45</v>
      </c>
      <c r="G157" s="129">
        <f t="shared" si="20"/>
        <v>360</v>
      </c>
      <c r="H157" s="129">
        <f t="shared" si="21"/>
        <v>432</v>
      </c>
      <c r="I157" s="174"/>
    </row>
    <row r="158" spans="1:11" ht="17.25" customHeight="1" x14ac:dyDescent="0.25">
      <c r="A158" s="126"/>
      <c r="B158" s="171" t="s">
        <v>209</v>
      </c>
      <c r="C158" s="171"/>
      <c r="D158" s="133"/>
      <c r="E158" s="133"/>
      <c r="F158" s="174"/>
      <c r="G158" s="129"/>
      <c r="H158" s="129"/>
      <c r="I158" s="174"/>
    </row>
    <row r="159" spans="1:11" ht="15.6" customHeight="1" x14ac:dyDescent="0.25">
      <c r="A159" s="126"/>
      <c r="B159" s="136" t="s">
        <v>94</v>
      </c>
      <c r="C159" s="136"/>
      <c r="D159" s="137">
        <v>1</v>
      </c>
      <c r="E159" s="137" t="s">
        <v>11</v>
      </c>
      <c r="F159" s="128">
        <v>4990</v>
      </c>
      <c r="G159" s="129">
        <f>SUM(D159*F159)</f>
        <v>4990</v>
      </c>
      <c r="H159" s="129">
        <f>SUM(G159*1.2)</f>
        <v>5988</v>
      </c>
      <c r="I159" s="128"/>
      <c r="K159" s="7"/>
    </row>
    <row r="160" spans="1:11" ht="28.9" customHeight="1" x14ac:dyDescent="0.25">
      <c r="A160" s="191" t="s">
        <v>99</v>
      </c>
      <c r="B160" s="191"/>
      <c r="C160" s="191"/>
      <c r="D160" s="191"/>
      <c r="E160" s="191"/>
      <c r="F160" s="191"/>
      <c r="G160" s="135">
        <f>SUM(G122:G159)</f>
        <v>35323.614000000001</v>
      </c>
      <c r="H160" s="135">
        <f>SUM(G160*1.2)</f>
        <v>42388.336799999997</v>
      </c>
      <c r="I160" s="107"/>
      <c r="J160" s="103"/>
    </row>
    <row r="161" spans="1:9" ht="42" customHeight="1" collapsed="1" x14ac:dyDescent="0.25">
      <c r="A161" s="188" t="s">
        <v>117</v>
      </c>
      <c r="B161" s="188"/>
      <c r="C161" s="188"/>
      <c r="D161" s="188"/>
      <c r="E161" s="188"/>
      <c r="F161" s="188"/>
      <c r="G161" s="188"/>
      <c r="H161" s="188"/>
      <c r="I161" s="106"/>
    </row>
    <row r="162" spans="1:9" ht="15.6" customHeight="1" x14ac:dyDescent="0.25">
      <c r="A162" s="126"/>
      <c r="B162" s="166" t="s">
        <v>103</v>
      </c>
      <c r="C162" s="166"/>
      <c r="D162" s="133">
        <v>1</v>
      </c>
      <c r="E162" s="133" t="s">
        <v>8</v>
      </c>
      <c r="F162" s="175">
        <v>690</v>
      </c>
      <c r="G162" s="129">
        <f>SUM(D162*F162)</f>
        <v>690</v>
      </c>
      <c r="H162" s="129">
        <f>SUM(G162*1.2)</f>
        <v>828</v>
      </c>
      <c r="I162" s="106"/>
    </row>
    <row r="163" spans="1:9" ht="15.6" customHeight="1" x14ac:dyDescent="0.25">
      <c r="A163" s="126"/>
      <c r="B163" s="127" t="s">
        <v>101</v>
      </c>
      <c r="C163" s="127"/>
      <c r="D163" s="133">
        <v>1</v>
      </c>
      <c r="E163" s="133" t="s">
        <v>8</v>
      </c>
      <c r="F163" s="175"/>
      <c r="G163" s="129"/>
      <c r="H163" s="129"/>
      <c r="I163" s="106"/>
    </row>
    <row r="164" spans="1:9" ht="15.6" customHeight="1" x14ac:dyDescent="0.25">
      <c r="A164" s="126"/>
      <c r="B164" s="127" t="s">
        <v>129</v>
      </c>
      <c r="C164" s="127"/>
      <c r="D164" s="133">
        <v>1</v>
      </c>
      <c r="E164" s="133" t="s">
        <v>8</v>
      </c>
      <c r="F164" s="175"/>
      <c r="G164" s="129"/>
      <c r="H164" s="129"/>
      <c r="I164" s="106"/>
    </row>
    <row r="165" spans="1:9" ht="15.6" customHeight="1" x14ac:dyDescent="0.25">
      <c r="A165" s="126"/>
      <c r="B165" s="127" t="s">
        <v>131</v>
      </c>
      <c r="C165" s="127"/>
      <c r="D165" s="133">
        <v>1</v>
      </c>
      <c r="E165" s="133" t="s">
        <v>8</v>
      </c>
      <c r="F165" s="175"/>
      <c r="G165" s="129"/>
      <c r="H165" s="129"/>
      <c r="I165" s="106"/>
    </row>
    <row r="166" spans="1:9" ht="15.6" customHeight="1" x14ac:dyDescent="0.25">
      <c r="A166" s="126"/>
      <c r="B166" s="127" t="s">
        <v>132</v>
      </c>
      <c r="C166" s="127"/>
      <c r="D166" s="133">
        <v>2</v>
      </c>
      <c r="E166" s="133" t="s">
        <v>8</v>
      </c>
      <c r="F166" s="175"/>
      <c r="G166" s="129"/>
      <c r="H166" s="129"/>
      <c r="I166" s="106"/>
    </row>
    <row r="167" spans="1:9" ht="15.6" customHeight="1" x14ac:dyDescent="0.25">
      <c r="A167" s="126"/>
      <c r="B167" s="127" t="s">
        <v>134</v>
      </c>
      <c r="C167" s="127"/>
      <c r="D167" s="133">
        <v>1</v>
      </c>
      <c r="E167" s="133" t="s">
        <v>8</v>
      </c>
      <c r="F167" s="175"/>
      <c r="G167" s="129"/>
      <c r="H167" s="129"/>
      <c r="I167" s="106"/>
    </row>
    <row r="168" spans="1:9" ht="15.6" customHeight="1" x14ac:dyDescent="0.25">
      <c r="A168" s="126"/>
      <c r="B168" s="127" t="s">
        <v>133</v>
      </c>
      <c r="C168" s="127"/>
      <c r="D168" s="133">
        <v>2</v>
      </c>
      <c r="E168" s="133" t="s">
        <v>8</v>
      </c>
      <c r="F168" s="175"/>
      <c r="G168" s="129"/>
      <c r="H168" s="129"/>
      <c r="I168" s="106"/>
    </row>
    <row r="169" spans="1:9" ht="15.6" customHeight="1" x14ac:dyDescent="0.25">
      <c r="A169" s="126"/>
      <c r="B169" s="127" t="s">
        <v>136</v>
      </c>
      <c r="C169" s="127"/>
      <c r="D169" s="133">
        <v>1</v>
      </c>
      <c r="E169" s="133" t="s">
        <v>8</v>
      </c>
      <c r="F169" s="175"/>
      <c r="G169" s="129"/>
      <c r="H169" s="129"/>
      <c r="I169" s="106"/>
    </row>
    <row r="170" spans="1:9" ht="15.6" customHeight="1" x14ac:dyDescent="0.25">
      <c r="A170" s="126"/>
      <c r="B170" s="127" t="s">
        <v>137</v>
      </c>
      <c r="C170" s="127"/>
      <c r="D170" s="133">
        <v>1</v>
      </c>
      <c r="E170" s="133" t="s">
        <v>8</v>
      </c>
      <c r="F170" s="175"/>
      <c r="G170" s="129"/>
      <c r="H170" s="129"/>
      <c r="I170" s="106"/>
    </row>
    <row r="171" spans="1:9" ht="15.6" customHeight="1" x14ac:dyDescent="0.25">
      <c r="A171" s="126"/>
      <c r="B171" s="127" t="s">
        <v>155</v>
      </c>
      <c r="C171" s="127"/>
      <c r="D171" s="133">
        <v>1</v>
      </c>
      <c r="E171" s="133" t="s">
        <v>8</v>
      </c>
      <c r="F171" s="175"/>
      <c r="G171" s="129"/>
      <c r="H171" s="129"/>
      <c r="I171" s="106"/>
    </row>
    <row r="172" spans="1:9" ht="15.6" customHeight="1" x14ac:dyDescent="0.25">
      <c r="A172" s="126"/>
      <c r="B172" s="127" t="s">
        <v>210</v>
      </c>
      <c r="C172" s="127"/>
      <c r="D172" s="133">
        <v>4</v>
      </c>
      <c r="E172" s="133" t="s">
        <v>8</v>
      </c>
      <c r="F172" s="175">
        <v>7.9</v>
      </c>
      <c r="G172" s="129">
        <f t="shared" ref="G172:G174" si="22">SUM(D172*F172)</f>
        <v>31.6</v>
      </c>
      <c r="H172" s="129">
        <f>SUM(G172*1.2)</f>
        <v>37.92</v>
      </c>
      <c r="I172" s="106"/>
    </row>
    <row r="173" spans="1:9" ht="15.6" customHeight="1" x14ac:dyDescent="0.25">
      <c r="A173" s="126"/>
      <c r="B173" s="127" t="s">
        <v>211</v>
      </c>
      <c r="C173" s="127"/>
      <c r="D173" s="133">
        <v>4</v>
      </c>
      <c r="E173" s="133" t="s">
        <v>8</v>
      </c>
      <c r="F173" s="175">
        <v>8.1</v>
      </c>
      <c r="G173" s="129">
        <f t="shared" si="22"/>
        <v>32.4</v>
      </c>
      <c r="H173" s="129">
        <f>SUM(G173*1.2)</f>
        <v>38.879999999999995</v>
      </c>
      <c r="I173" s="106"/>
    </row>
    <row r="174" spans="1:9" ht="15.6" customHeight="1" x14ac:dyDescent="0.25">
      <c r="A174" s="126"/>
      <c r="B174" s="127" t="s">
        <v>212</v>
      </c>
      <c r="C174" s="127"/>
      <c r="D174" s="133">
        <v>170</v>
      </c>
      <c r="E174" s="133" t="s">
        <v>95</v>
      </c>
      <c r="F174" s="175">
        <v>1.27</v>
      </c>
      <c r="G174" s="129">
        <f t="shared" si="22"/>
        <v>215.9</v>
      </c>
      <c r="H174" s="129">
        <f>SUM(G174*1.2)</f>
        <v>259.08</v>
      </c>
      <c r="I174" s="106"/>
    </row>
    <row r="175" spans="1:9" ht="15.6" customHeight="1" x14ac:dyDescent="0.25">
      <c r="A175" s="126"/>
      <c r="B175" s="166" t="s">
        <v>104</v>
      </c>
      <c r="C175" s="166"/>
      <c r="D175" s="133"/>
      <c r="E175" s="133"/>
      <c r="F175" s="175"/>
      <c r="G175" s="129"/>
      <c r="H175" s="129"/>
      <c r="I175" s="106"/>
    </row>
    <row r="176" spans="1:9" ht="15.6" customHeight="1" x14ac:dyDescent="0.25">
      <c r="A176" s="126"/>
      <c r="B176" s="127" t="s">
        <v>170</v>
      </c>
      <c r="C176" s="127"/>
      <c r="D176" s="133">
        <v>4</v>
      </c>
      <c r="E176" s="133" t="s">
        <v>8</v>
      </c>
      <c r="F176" s="175">
        <v>120</v>
      </c>
      <c r="G176" s="129">
        <f t="shared" ref="G176:G180" si="23">SUM(D176*F176)</f>
        <v>480</v>
      </c>
      <c r="H176" s="129">
        <f>SUM(G176*1.2)</f>
        <v>576</v>
      </c>
      <c r="I176" s="106"/>
    </row>
    <row r="177" spans="1:11" x14ac:dyDescent="0.25">
      <c r="A177" s="126"/>
      <c r="B177" s="127" t="s">
        <v>243</v>
      </c>
      <c r="C177" s="127"/>
      <c r="D177" s="133">
        <v>4</v>
      </c>
      <c r="E177" s="133" t="s">
        <v>8</v>
      </c>
      <c r="F177" s="175">
        <v>200</v>
      </c>
      <c r="G177" s="129">
        <f t="shared" si="23"/>
        <v>800</v>
      </c>
      <c r="H177" s="129">
        <f>SUM(G177*1.2)</f>
        <v>960</v>
      </c>
      <c r="I177" s="106"/>
    </row>
    <row r="178" spans="1:11" ht="15.6" customHeight="1" x14ac:dyDescent="0.25">
      <c r="A178" s="126"/>
      <c r="B178" s="127" t="s">
        <v>213</v>
      </c>
      <c r="C178" s="127"/>
      <c r="D178" s="133">
        <v>1</v>
      </c>
      <c r="E178" s="133" t="s">
        <v>8</v>
      </c>
      <c r="F178" s="176">
        <v>400</v>
      </c>
      <c r="G178" s="129">
        <f t="shared" si="23"/>
        <v>400</v>
      </c>
      <c r="H178" s="129">
        <f t="shared" ref="H178:H181" si="24">SUM(G178*1.2)</f>
        <v>480</v>
      </c>
      <c r="I178" s="106"/>
    </row>
    <row r="179" spans="1:11" ht="15.6" customHeight="1" x14ac:dyDescent="0.25">
      <c r="A179" s="126"/>
      <c r="B179" s="127" t="s">
        <v>215</v>
      </c>
      <c r="C179" s="127"/>
      <c r="D179" s="133">
        <v>1</v>
      </c>
      <c r="E179" s="133" t="s">
        <v>102</v>
      </c>
      <c r="F179" s="138">
        <v>600</v>
      </c>
      <c r="G179" s="129">
        <f t="shared" si="23"/>
        <v>600</v>
      </c>
      <c r="H179" s="129">
        <f t="shared" si="24"/>
        <v>720</v>
      </c>
      <c r="I179" s="106"/>
      <c r="K179" s="7"/>
    </row>
    <row r="180" spans="1:11" ht="15.6" customHeight="1" x14ac:dyDescent="0.25">
      <c r="A180" s="126"/>
      <c r="B180" s="127" t="s">
        <v>138</v>
      </c>
      <c r="C180" s="127"/>
      <c r="D180" s="133">
        <v>1</v>
      </c>
      <c r="E180" s="133" t="s">
        <v>102</v>
      </c>
      <c r="F180" s="138">
        <v>2000</v>
      </c>
      <c r="G180" s="129">
        <f t="shared" si="23"/>
        <v>2000</v>
      </c>
      <c r="H180" s="129">
        <f t="shared" si="24"/>
        <v>2400</v>
      </c>
      <c r="I180" s="106"/>
      <c r="K180" s="7"/>
    </row>
    <row r="181" spans="1:11" ht="30" customHeight="1" x14ac:dyDescent="0.25">
      <c r="A181" s="191" t="s">
        <v>100</v>
      </c>
      <c r="B181" s="191"/>
      <c r="C181" s="191"/>
      <c r="D181" s="191"/>
      <c r="E181" s="191"/>
      <c r="F181" s="191"/>
      <c r="G181" s="135">
        <f>SUM(G162:G180)</f>
        <v>5249.9</v>
      </c>
      <c r="H181" s="135">
        <f t="shared" si="24"/>
        <v>6299.8799999999992</v>
      </c>
      <c r="I181" s="107"/>
      <c r="J181" s="103"/>
    </row>
    <row r="182" spans="1:11" ht="37.9" customHeight="1" x14ac:dyDescent="0.25">
      <c r="A182" s="189" t="s">
        <v>115</v>
      </c>
      <c r="B182" s="189"/>
      <c r="C182" s="166"/>
      <c r="D182" s="133"/>
      <c r="E182" s="126"/>
      <c r="F182" s="128"/>
      <c r="G182" s="129"/>
      <c r="H182" s="129"/>
    </row>
    <row r="183" spans="1:11" ht="15.6" customHeight="1" x14ac:dyDescent="0.25">
      <c r="A183" s="126"/>
      <c r="B183" s="127" t="s">
        <v>109</v>
      </c>
      <c r="C183" s="127"/>
      <c r="D183" s="126">
        <v>1</v>
      </c>
      <c r="E183" s="126" t="s">
        <v>102</v>
      </c>
      <c r="F183" s="128"/>
      <c r="G183" s="129">
        <f t="shared" ref="G183" si="25">SUM(D183*F183)</f>
        <v>0</v>
      </c>
      <c r="H183" s="129">
        <f t="shared" ref="H183" si="26">SUM(G183*1.2)</f>
        <v>0</v>
      </c>
      <c r="I183" s="106"/>
    </row>
    <row r="184" spans="1:11" ht="28.9" customHeight="1" x14ac:dyDescent="0.25">
      <c r="A184" s="191" t="s">
        <v>144</v>
      </c>
      <c r="B184" s="191"/>
      <c r="C184" s="191"/>
      <c r="D184" s="191"/>
      <c r="E184" s="191"/>
      <c r="F184" s="191"/>
      <c r="G184" s="135">
        <f>SUM(G183)</f>
        <v>0</v>
      </c>
      <c r="H184" s="135">
        <f>SUM(G184*1.2)</f>
        <v>0</v>
      </c>
      <c r="I184" s="107"/>
      <c r="J184" s="103"/>
    </row>
    <row r="185" spans="1:11" ht="49.15" customHeight="1" x14ac:dyDescent="0.25">
      <c r="A185" s="190" t="s">
        <v>135</v>
      </c>
      <c r="B185" s="190"/>
      <c r="C185" s="190"/>
      <c r="D185" s="190"/>
      <c r="E185" s="190"/>
      <c r="F185" s="190"/>
      <c r="G185" s="139">
        <f>SUM(G12+G38+G51+G69+G81+G94+G120+G160+G181+G184)</f>
        <v>104402.00200000001</v>
      </c>
      <c r="H185" s="140">
        <f>SUM(G185*1.2)</f>
        <v>125282.40240000001</v>
      </c>
      <c r="J185" s="104"/>
    </row>
    <row r="186" spans="1:11" x14ac:dyDescent="0.25">
      <c r="A186" s="120"/>
      <c r="B186" s="144"/>
      <c r="C186" s="144"/>
      <c r="D186" s="141"/>
      <c r="E186" s="141"/>
      <c r="F186" s="142"/>
      <c r="G186" s="143"/>
      <c r="H186" s="143"/>
    </row>
    <row r="187" spans="1:11" x14ac:dyDescent="0.25">
      <c r="A187" s="120"/>
      <c r="B187" s="144" t="s">
        <v>171</v>
      </c>
      <c r="C187" s="144"/>
      <c r="D187" s="141"/>
      <c r="E187" s="141"/>
      <c r="F187" s="142"/>
      <c r="G187" s="143"/>
      <c r="H187" s="143"/>
    </row>
    <row r="188" spans="1:11" x14ac:dyDescent="0.25">
      <c r="A188" s="120"/>
      <c r="B188" s="122"/>
      <c r="C188" s="122"/>
      <c r="D188" s="141"/>
      <c r="E188" s="141"/>
      <c r="F188" s="142"/>
      <c r="G188" s="143"/>
      <c r="H188" s="143"/>
    </row>
    <row r="189" spans="1:11" x14ac:dyDescent="0.25">
      <c r="A189" s="120"/>
      <c r="B189" s="145"/>
      <c r="C189" s="145"/>
      <c r="D189" s="141"/>
      <c r="E189" s="141"/>
      <c r="F189" s="142"/>
      <c r="G189" s="143"/>
      <c r="H189" s="143"/>
    </row>
    <row r="190" spans="1:11" x14ac:dyDescent="0.25">
      <c r="A190" s="120"/>
      <c r="B190" s="145"/>
      <c r="C190" s="145"/>
      <c r="D190" s="141"/>
      <c r="E190" s="141"/>
      <c r="F190" s="142"/>
      <c r="G190" s="143"/>
      <c r="H190" s="143"/>
    </row>
    <row r="191" spans="1:11" x14ac:dyDescent="0.25">
      <c r="A191" s="120"/>
      <c r="B191" s="122"/>
      <c r="C191" s="122"/>
      <c r="D191" s="141"/>
      <c r="E191" s="141"/>
      <c r="F191" s="142"/>
      <c r="G191" s="143"/>
      <c r="H191" s="143"/>
    </row>
  </sheetData>
  <mergeCells count="21">
    <mergeCell ref="A185:F185"/>
    <mergeCell ref="A52:H52"/>
    <mergeCell ref="A69:F69"/>
    <mergeCell ref="A70:H70"/>
    <mergeCell ref="A81:F81"/>
    <mergeCell ref="A182:B182"/>
    <mergeCell ref="A184:F184"/>
    <mergeCell ref="A95:H95"/>
    <mergeCell ref="A120:F120"/>
    <mergeCell ref="A160:F160"/>
    <mergeCell ref="A161:H161"/>
    <mergeCell ref="A181:F181"/>
    <mergeCell ref="A121:H121"/>
    <mergeCell ref="A82:H82"/>
    <mergeCell ref="A94:F94"/>
    <mergeCell ref="C124:C125"/>
    <mergeCell ref="A12:F12"/>
    <mergeCell ref="A13:H13"/>
    <mergeCell ref="A38:F38"/>
    <mergeCell ref="A39:H39"/>
    <mergeCell ref="A51:F51"/>
  </mergeCells>
  <phoneticPr fontId="35" type="noConversion"/>
  <conditionalFormatting sqref="F10:F12 F41:F43 I122:I136 I138:I159">
    <cfRule type="cellIs" dxfId="8" priority="115" stopIfTrue="1" operator="greaterThan">
      <formula>0</formula>
    </cfRule>
  </conditionalFormatting>
  <conditionalFormatting sqref="F14:F37">
    <cfRule type="cellIs" dxfId="7" priority="30" stopIfTrue="1" operator="greaterThan">
      <formula>0</formula>
    </cfRule>
  </conditionalFormatting>
  <conditionalFormatting sqref="F45:F50 F58:F63 F65:F68 F183:F184">
    <cfRule type="cellIs" dxfId="6" priority="106" stopIfTrue="1" operator="greaterThan">
      <formula>0</formula>
    </cfRule>
  </conditionalFormatting>
  <conditionalFormatting sqref="F72:F80">
    <cfRule type="cellIs" dxfId="5" priority="107" stopIfTrue="1" operator="greaterThan">
      <formula>0</formula>
    </cfRule>
  </conditionalFormatting>
  <conditionalFormatting sqref="F94">
    <cfRule type="cellIs" dxfId="4" priority="34" stopIfTrue="1" operator="greaterThan">
      <formula>0</formula>
    </cfRule>
  </conditionalFormatting>
  <conditionalFormatting sqref="F122:F181">
    <cfRule type="cellIs" dxfId="3" priority="1" stopIfTrue="1" operator="greaterThan">
      <formula>0</formula>
    </cfRule>
  </conditionalFormatting>
  <conditionalFormatting sqref="F1:G8 J2 H3:H6 N4:N8 J4:K9">
    <cfRule type="cellIs" dxfId="2" priority="331" stopIfTrue="1" operator="greaterThan">
      <formula>0</formula>
    </cfRule>
  </conditionalFormatting>
  <conditionalFormatting sqref="I58:I63">
    <cfRule type="cellIs" dxfId="1" priority="28" stopIfTrue="1" operator="greaterThan">
      <formula>0</formula>
    </cfRule>
  </conditionalFormatting>
  <conditionalFormatting sqref="I65">
    <cfRule type="cellIs" dxfId="0" priority="29" stopIfTrue="1" operator="greaterThan">
      <formula>0</formula>
    </cfRule>
  </conditionalFormatting>
  <printOptions horizontalCentered="1"/>
  <pageMargins left="0.25" right="0.25" top="0.75" bottom="0.75" header="0.3" footer="0.3"/>
  <pageSetup paperSize="9" scale="85" orientation="portrait" horizontalDpi="300" verticalDpi="300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rekapitulacia</vt:lpstr>
      <vt:lpstr>vv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2024-09-13T06:56:38Z</dcterms:modified>
</cp:coreProperties>
</file>