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ermalogicacloud-my.sharepoint.com/personal/lorilee_williams_dermalogica_com/Documents/H&amp;S/Education/"/>
    </mc:Choice>
  </mc:AlternateContent>
  <xr:revisionPtr revIDLastSave="0" documentId="8_{015B947F-48EF-45FF-93C2-EA7094E1125C}" xr6:coauthVersionLast="47" xr6:coauthVersionMax="47" xr10:uidLastSave="{00000000-0000-0000-0000-000000000000}"/>
  <bookViews>
    <workbookView xWindow="28680" yWindow="-120" windowWidth="29040" windowHeight="15840" tabRatio="979" xr2:uid="{9F7B9FD7-B5DC-4083-A44B-76BDEEA7E77A}"/>
  </bookViews>
  <sheets>
    <sheet name="Dermalogica Pro Products" sheetId="6" r:id="rId1"/>
    <sheet name="Testers" sheetId="7" r:id="rId2"/>
    <sheet name="Classic Facial" sheetId="8" r:id="rId3"/>
    <sheet name="Hydrating+ Facial" sheetId="15" r:id="rId4"/>
    <sheet name="PRO bright " sheetId="1" r:id="rId5"/>
    <sheet name="PRO firm" sheetId="2" r:id="rId6"/>
    <sheet name="PRO clear" sheetId="3" r:id="rId7"/>
    <sheet name="PRO calm" sheetId="4" r:id="rId8"/>
    <sheet name="Luminfusion" sheetId="13" r:id="rId9"/>
    <sheet name="Dermaplaning" sheetId="32" r:id="rId10"/>
    <sheet name="PRO 10s" sheetId="33" r:id="rId11"/>
    <sheet name="Pro Nanoinfusion 30" sheetId="16" r:id="rId12"/>
    <sheet name="PRO power peel" sheetId="14" r:id="rId13"/>
    <sheet name="Micropeel" sheetId="17" r:id="rId14"/>
    <sheet name="NEVESKIN" sheetId="19" r:id="rId15"/>
    <sheet name="Oncology" sheetId="20" r:id="rId16"/>
    <sheet name="decolette add on" sheetId="21" r:id="rId17"/>
    <sheet name="lip and eye add on" sheetId="22" r:id="rId18"/>
    <sheet name="aroma and cold stone add on" sheetId="23" r:id="rId19"/>
    <sheet name="decolette and back" sheetId="24" r:id="rId20"/>
    <sheet name="PRO skin 30" sheetId="25" r:id="rId21"/>
    <sheet name="PRO bright 30 and microderm 30" sheetId="26" r:id="rId22"/>
    <sheet name="DiamondGLOW and LED 30" sheetId="27" r:id="rId23"/>
    <sheet name="Classic back 30 and decollette " sheetId="28" r:id="rId24"/>
    <sheet name="Dermalogica NufaceQuick lift 30" sheetId="29" r:id="rId25"/>
    <sheet name="NuBody " sheetId="30" r:id="rId26"/>
    <sheet name="Nuface 10.10 " sheetId="31" r:id="rId27"/>
    <sheet name="ClearStart" sheetId="18" r:id="rId28"/>
  </sheets>
  <definedNames>
    <definedName name="amtperappml">#REF!</definedName>
    <definedName name="costperapp">#REF!</definedName>
    <definedName name="estamtofuses">#REF!</definedName>
    <definedName name="estdosage">#REF!</definedName>
    <definedName name="FFproduct">#REF!</definedName>
    <definedName name="_xlnm.Print_Area" localSheetId="2">'Classic Facial'!$A$1:$C$15</definedName>
    <definedName name="product">#REF!</definedName>
    <definedName name="profcost">'Dermalogica Pro Products'!$C:$C</definedName>
    <definedName name="saloncost">#REF!</definedName>
    <definedName name="sizemlg">#REF!</definedName>
    <definedName name="sizeo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3" l="1"/>
  <c r="D4" i="33"/>
  <c r="D5" i="33"/>
  <c r="D6" i="33"/>
  <c r="D7" i="33"/>
  <c r="D8" i="33"/>
  <c r="D9" i="33"/>
  <c r="D15" i="33"/>
  <c r="D16" i="33"/>
  <c r="D17" i="33"/>
  <c r="D18" i="33"/>
  <c r="D19" i="33"/>
  <c r="D25" i="33"/>
  <c r="D26" i="33"/>
  <c r="D27" i="33"/>
  <c r="D28" i="33"/>
  <c r="D29" i="33"/>
  <c r="D30" i="33"/>
  <c r="D31" i="33"/>
  <c r="D37" i="33"/>
  <c r="D38" i="33"/>
  <c r="D39" i="33"/>
  <c r="D40" i="33"/>
  <c r="D41" i="33"/>
  <c r="D47" i="33"/>
  <c r="D48" i="33"/>
  <c r="D49" i="33"/>
  <c r="D50" i="33"/>
  <c r="D52" i="33"/>
  <c r="D58" i="33"/>
  <c r="D59" i="33"/>
  <c r="D60" i="33"/>
  <c r="D63" i="33"/>
  <c r="D68" i="33"/>
  <c r="D69" i="33"/>
  <c r="D70" i="33"/>
  <c r="D71" i="33"/>
  <c r="D72" i="33"/>
  <c r="D73" i="33"/>
  <c r="D79" i="33"/>
  <c r="D80" i="33"/>
  <c r="D81" i="33"/>
  <c r="D82" i="33"/>
  <c r="D83" i="33"/>
  <c r="D84" i="33"/>
  <c r="D2" i="7"/>
  <c r="D3" i="7"/>
  <c r="H3" i="7"/>
  <c r="D4" i="7"/>
  <c r="D5" i="7"/>
  <c r="H5" i="7"/>
  <c r="D7" i="7"/>
  <c r="H7" i="7"/>
  <c r="J7" i="7" s="1"/>
  <c r="D8" i="7"/>
  <c r="D9" i="7"/>
  <c r="D10" i="7"/>
  <c r="D11" i="7"/>
  <c r="D12" i="7"/>
  <c r="D13" i="7"/>
  <c r="D14" i="7"/>
  <c r="D15" i="7"/>
  <c r="J2" i="7"/>
  <c r="J3" i="7"/>
  <c r="J4" i="7"/>
  <c r="J8" i="7"/>
  <c r="J9" i="7"/>
  <c r="J10" i="7"/>
  <c r="J11" i="7"/>
  <c r="J12" i="7"/>
  <c r="J13" i="7"/>
  <c r="J14" i="7"/>
  <c r="J15" i="7"/>
  <c r="K73" i="6" l="1"/>
  <c r="K74" i="6"/>
  <c r="K75" i="6"/>
  <c r="K76" i="6"/>
  <c r="K72" i="6"/>
  <c r="H62" i="33" l="1"/>
  <c r="K53" i="6"/>
  <c r="J53" i="6"/>
  <c r="K29" i="6"/>
  <c r="H51" i="33" s="1"/>
  <c r="J29" i="6"/>
  <c r="J43" i="6" l="1"/>
  <c r="K43" i="6"/>
  <c r="H61" i="33" s="1"/>
  <c r="J8" i="6"/>
  <c r="D8" i="6"/>
  <c r="K8" i="6" s="1"/>
  <c r="H80" i="33" s="1"/>
  <c r="K3" i="7" l="1"/>
  <c r="K4" i="7"/>
  <c r="K5" i="7"/>
  <c r="K2" i="7"/>
  <c r="C11" i="17" l="1"/>
  <c r="H39" i="33"/>
  <c r="C20" i="26"/>
  <c r="C25" i="14"/>
  <c r="C36" i="14"/>
  <c r="C7" i="20"/>
  <c r="C12" i="26"/>
  <c r="H19" i="33"/>
  <c r="C11" i="1"/>
  <c r="K15" i="7" l="1"/>
  <c r="K14" i="7"/>
  <c r="K13" i="7"/>
  <c r="C10" i="18" s="1"/>
  <c r="K12" i="7"/>
  <c r="K11" i="7"/>
  <c r="K10" i="7"/>
  <c r="K9" i="7"/>
  <c r="C38" i="18" s="1"/>
  <c r="K8" i="7"/>
  <c r="K7" i="7"/>
  <c r="H9" i="33"/>
  <c r="H8" i="33"/>
  <c r="H7" i="33"/>
  <c r="H6" i="33"/>
  <c r="H5" i="33"/>
  <c r="H4" i="33"/>
  <c r="H3" i="33"/>
  <c r="C37" i="18"/>
  <c r="C4" i="18" l="1"/>
  <c r="H69" i="33"/>
  <c r="C16" i="18"/>
  <c r="C44" i="18"/>
  <c r="C30" i="18"/>
  <c r="C6" i="18"/>
  <c r="H70" i="33"/>
  <c r="C18" i="18"/>
  <c r="C46" i="18"/>
  <c r="C33" i="18"/>
  <c r="C11" i="18"/>
  <c r="H73" i="33"/>
  <c r="C53" i="18"/>
  <c r="C25" i="18"/>
  <c r="C50" i="18"/>
  <c r="C34" i="18"/>
  <c r="C9" i="18"/>
  <c r="H72" i="33"/>
  <c r="C52" i="18"/>
  <c r="C36" i="18"/>
  <c r="C24" i="18"/>
  <c r="C8" i="18"/>
  <c r="C23" i="18"/>
  <c r="C51" i="18"/>
  <c r="C35" i="18"/>
  <c r="C7" i="18"/>
  <c r="H71" i="33"/>
  <c r="C22" i="18"/>
  <c r="H10" i="33"/>
  <c r="D61" i="6" l="1"/>
  <c r="D70" i="6"/>
  <c r="K70" i="6" s="1"/>
  <c r="D69" i="6"/>
  <c r="D68" i="6"/>
  <c r="K68" i="6" s="1"/>
  <c r="C10" i="2" s="1"/>
  <c r="D67" i="6"/>
  <c r="K67" i="6" s="1"/>
  <c r="C6" i="13" s="1"/>
  <c r="D66" i="6"/>
  <c r="D65" i="6"/>
  <c r="D64" i="6"/>
  <c r="D63" i="6"/>
  <c r="D62" i="6"/>
  <c r="D45" i="6"/>
  <c r="D59" i="6"/>
  <c r="D58" i="6"/>
  <c r="D57" i="6"/>
  <c r="D56" i="6"/>
  <c r="D55" i="6"/>
  <c r="D54" i="6"/>
  <c r="D52" i="6"/>
  <c r="D51" i="6"/>
  <c r="D50" i="6"/>
  <c r="D49" i="6"/>
  <c r="D48" i="6"/>
  <c r="D47" i="6"/>
  <c r="D46" i="6"/>
  <c r="D42" i="6"/>
  <c r="D40" i="6"/>
  <c r="D39" i="6"/>
  <c r="D35" i="6"/>
  <c r="K35" i="6" s="1"/>
  <c r="H38" i="33" s="1"/>
  <c r="D34" i="6"/>
  <c r="D33" i="6"/>
  <c r="K33" i="6" s="1"/>
  <c r="D36" i="6"/>
  <c r="K36" i="6" s="1"/>
  <c r="D37" i="6"/>
  <c r="K37" i="6" s="1"/>
  <c r="D31" i="6"/>
  <c r="D32" i="6"/>
  <c r="D28" i="6"/>
  <c r="D27" i="6"/>
  <c r="D26" i="6"/>
  <c r="D25" i="6"/>
  <c r="D24" i="6"/>
  <c r="K24" i="6" s="1"/>
  <c r="D23" i="6"/>
  <c r="D22" i="6"/>
  <c r="D20" i="6"/>
  <c r="D19" i="6"/>
  <c r="D18" i="6"/>
  <c r="D16" i="6"/>
  <c r="D15" i="6"/>
  <c r="D11" i="6"/>
  <c r="D12" i="6"/>
  <c r="D13" i="6"/>
  <c r="D10" i="6"/>
  <c r="D4" i="6"/>
  <c r="D5" i="6"/>
  <c r="D6" i="6"/>
  <c r="D7" i="6"/>
  <c r="D3" i="6"/>
  <c r="J76" i="6"/>
  <c r="J75" i="6"/>
  <c r="J74" i="6"/>
  <c r="J73" i="6"/>
  <c r="J72" i="6"/>
  <c r="J70" i="6"/>
  <c r="H69" i="6"/>
  <c r="J69" i="6" s="1"/>
  <c r="J68" i="6"/>
  <c r="J67" i="6"/>
  <c r="H66" i="6"/>
  <c r="J66" i="6" s="1"/>
  <c r="H65" i="6"/>
  <c r="J65" i="6" s="1"/>
  <c r="H64" i="6"/>
  <c r="H63" i="6"/>
  <c r="J63" i="6" s="1"/>
  <c r="H62" i="6"/>
  <c r="J62" i="6" s="1"/>
  <c r="H61" i="6"/>
  <c r="J61" i="6" s="1"/>
  <c r="J59" i="6"/>
  <c r="H59" i="6"/>
  <c r="J58" i="6"/>
  <c r="H58" i="6"/>
  <c r="J57" i="6"/>
  <c r="H57" i="6"/>
  <c r="J56" i="6"/>
  <c r="H56" i="6"/>
  <c r="J55" i="6"/>
  <c r="H55" i="6"/>
  <c r="J54" i="6"/>
  <c r="H54" i="6"/>
  <c r="H52" i="6"/>
  <c r="J52" i="6" s="1"/>
  <c r="H51" i="6"/>
  <c r="J51" i="6" s="1"/>
  <c r="J50" i="6"/>
  <c r="H50" i="6"/>
  <c r="J49" i="6"/>
  <c r="H49" i="6"/>
  <c r="J48" i="6"/>
  <c r="H48" i="6"/>
  <c r="J47" i="6"/>
  <c r="H47" i="6"/>
  <c r="J46" i="6"/>
  <c r="H46" i="6"/>
  <c r="J45" i="6"/>
  <c r="H45" i="6"/>
  <c r="J42" i="6"/>
  <c r="H42" i="6"/>
  <c r="J40" i="6"/>
  <c r="H40" i="6"/>
  <c r="J39" i="6"/>
  <c r="H39" i="6"/>
  <c r="J37" i="6"/>
  <c r="J36" i="6"/>
  <c r="J35" i="6"/>
  <c r="H34" i="6"/>
  <c r="J34" i="6" s="1"/>
  <c r="J33" i="6"/>
  <c r="H32" i="6"/>
  <c r="J32" i="6" s="1"/>
  <c r="H31" i="6"/>
  <c r="J31" i="6" s="1"/>
  <c r="H28" i="6"/>
  <c r="J28" i="6" s="1"/>
  <c r="J27" i="6"/>
  <c r="H27" i="6"/>
  <c r="H26" i="6"/>
  <c r="J26" i="6" s="1"/>
  <c r="H25" i="6"/>
  <c r="J25" i="6" s="1"/>
  <c r="H23" i="6"/>
  <c r="J23" i="6" s="1"/>
  <c r="H22" i="6"/>
  <c r="J22" i="6" s="1"/>
  <c r="H20" i="6"/>
  <c r="J20" i="6" s="1"/>
  <c r="H19" i="6"/>
  <c r="J19" i="6" s="1"/>
  <c r="H18" i="6"/>
  <c r="J18" i="6" s="1"/>
  <c r="H16" i="6"/>
  <c r="J16" i="6" s="1"/>
  <c r="H15" i="6"/>
  <c r="J15" i="6" s="1"/>
  <c r="H13" i="6"/>
  <c r="J13" i="6" s="1"/>
  <c r="H12" i="6"/>
  <c r="J12" i="6" s="1"/>
  <c r="H11" i="6"/>
  <c r="J11" i="6" s="1"/>
  <c r="H10" i="6"/>
  <c r="J10" i="6" s="1"/>
  <c r="H7" i="6"/>
  <c r="J7" i="6" s="1"/>
  <c r="H6" i="6"/>
  <c r="J6" i="6" s="1"/>
  <c r="H5" i="6"/>
  <c r="J5" i="6" s="1"/>
  <c r="H4" i="6"/>
  <c r="J4" i="6" s="1"/>
  <c r="H3" i="6"/>
  <c r="J3" i="6" s="1"/>
  <c r="C33" i="14" l="1"/>
  <c r="H60" i="33"/>
  <c r="C8" i="13"/>
  <c r="C17" i="27"/>
  <c r="C7" i="4"/>
  <c r="C11" i="15"/>
  <c r="K18" i="6"/>
  <c r="C9" i="1" s="1"/>
  <c r="K49" i="6"/>
  <c r="K63" i="6"/>
  <c r="K7" i="6"/>
  <c r="K52" i="6"/>
  <c r="K6" i="6"/>
  <c r="C4" i="21" s="1"/>
  <c r="K20" i="6"/>
  <c r="C8" i="23" s="1"/>
  <c r="K19" i="6"/>
  <c r="C6" i="21" s="1"/>
  <c r="K22" i="6"/>
  <c r="C8" i="2" s="1"/>
  <c r="K23" i="6"/>
  <c r="K5" i="6"/>
  <c r="C4" i="19" s="1"/>
  <c r="K4" i="6"/>
  <c r="K34" i="6"/>
  <c r="K66" i="6"/>
  <c r="K50" i="6"/>
  <c r="K57" i="6"/>
  <c r="K65" i="6"/>
  <c r="K55" i="6"/>
  <c r="H84" i="33" s="1"/>
  <c r="K39" i="6"/>
  <c r="H82" i="33" s="1"/>
  <c r="K26" i="6"/>
  <c r="K56" i="6"/>
  <c r="K25" i="6"/>
  <c r="C24" i="14"/>
  <c r="C8" i="4"/>
  <c r="C9" i="13"/>
  <c r="C7" i="2"/>
  <c r="K69" i="6"/>
  <c r="K40" i="6"/>
  <c r="K51" i="6"/>
  <c r="K54" i="6"/>
  <c r="K42" i="6"/>
  <c r="K11" i="6"/>
  <c r="C5" i="21" s="1"/>
  <c r="K27" i="6"/>
  <c r="K46" i="6"/>
  <c r="K59" i="6"/>
  <c r="K61" i="6"/>
  <c r="C6" i="26" s="1"/>
  <c r="K15" i="6"/>
  <c r="K28" i="6"/>
  <c r="K47" i="6"/>
  <c r="H83" i="33" s="1"/>
  <c r="K45" i="6"/>
  <c r="H30" i="33" s="1"/>
  <c r="K12" i="6"/>
  <c r="C5" i="4" s="1"/>
  <c r="K64" i="6"/>
  <c r="K16" i="6"/>
  <c r="K32" i="6"/>
  <c r="H81" i="33" s="1"/>
  <c r="K48" i="6"/>
  <c r="K62" i="6"/>
  <c r="C7" i="26" s="1"/>
  <c r="C5" i="16"/>
  <c r="C5" i="13"/>
  <c r="K58" i="6"/>
  <c r="C14" i="3" s="1"/>
  <c r="K3" i="6"/>
  <c r="K31" i="6"/>
  <c r="K13" i="6"/>
  <c r="K10" i="6"/>
  <c r="J64" i="6"/>
  <c r="C10" i="8" l="1"/>
  <c r="C3" i="21"/>
  <c r="H79" i="33"/>
  <c r="H85" i="33" s="1"/>
  <c r="C9" i="2"/>
  <c r="C7" i="21"/>
  <c r="C10" i="1"/>
  <c r="C4" i="16"/>
  <c r="C18" i="14"/>
  <c r="C4" i="8"/>
  <c r="C4" i="3"/>
  <c r="C10" i="17"/>
  <c r="C5" i="2"/>
  <c r="C4" i="14"/>
  <c r="C12" i="1"/>
  <c r="C13" i="26"/>
  <c r="C11" i="4"/>
  <c r="H40" i="33"/>
  <c r="C10" i="32"/>
  <c r="C24" i="32"/>
  <c r="C10" i="15"/>
  <c r="C20" i="24"/>
  <c r="C6" i="22"/>
  <c r="C8" i="28"/>
  <c r="C8" i="24"/>
  <c r="C7" i="32"/>
  <c r="C21" i="28"/>
  <c r="C21" i="18"/>
  <c r="C49" i="18"/>
  <c r="C7" i="19"/>
  <c r="C5" i="15"/>
  <c r="C3" i="22"/>
  <c r="C5" i="31"/>
  <c r="C15" i="27"/>
  <c r="C5" i="26"/>
  <c r="C5" i="25"/>
  <c r="C5" i="29"/>
  <c r="C17" i="18"/>
  <c r="C31" i="18"/>
  <c r="C45" i="18"/>
  <c r="C8" i="15"/>
  <c r="C21" i="32"/>
  <c r="H28" i="33"/>
  <c r="C5" i="32"/>
  <c r="C4" i="2"/>
  <c r="H48" i="33"/>
  <c r="C4" i="29"/>
  <c r="C15" i="15"/>
  <c r="C7" i="31"/>
  <c r="C5" i="27"/>
  <c r="C19" i="27"/>
  <c r="C8" i="29"/>
  <c r="C7" i="22"/>
  <c r="C21" i="26"/>
  <c r="C9" i="25"/>
  <c r="C10" i="19"/>
  <c r="C8" i="31"/>
  <c r="C10" i="28"/>
  <c r="C20" i="27"/>
  <c r="C10" i="24"/>
  <c r="C22" i="24"/>
  <c r="C9" i="29"/>
  <c r="C23" i="28"/>
  <c r="H52" i="33"/>
  <c r="C11" i="19"/>
  <c r="C9" i="30"/>
  <c r="C10" i="30" s="1"/>
  <c r="C4" i="30"/>
  <c r="C5" i="30" s="1"/>
  <c r="C11" i="14"/>
  <c r="H31" i="33"/>
  <c r="H41" i="33"/>
  <c r="C11" i="32"/>
  <c r="C24" i="26"/>
  <c r="C11" i="25"/>
  <c r="C7" i="27"/>
  <c r="H63" i="33"/>
  <c r="C25" i="32"/>
  <c r="C18" i="28"/>
  <c r="C17" i="24"/>
  <c r="C5" i="28"/>
  <c r="C5" i="24"/>
  <c r="H49" i="33"/>
  <c r="C32" i="18"/>
  <c r="C10" i="26"/>
  <c r="H17" i="33"/>
  <c r="C7" i="29"/>
  <c r="C7" i="25"/>
  <c r="C13" i="15"/>
  <c r="H18" i="33"/>
  <c r="H50" i="33"/>
  <c r="C5" i="22"/>
  <c r="C9" i="19"/>
  <c r="C7" i="14"/>
  <c r="C8" i="26"/>
  <c r="C23" i="26"/>
  <c r="C8" i="20"/>
  <c r="C7" i="1"/>
  <c r="C9" i="26"/>
  <c r="C12" i="15"/>
  <c r="C18" i="24"/>
  <c r="C6" i="28"/>
  <c r="C6" i="24"/>
  <c r="C9" i="23"/>
  <c r="C4" i="23"/>
  <c r="C19" i="28"/>
  <c r="C19" i="18"/>
  <c r="C47" i="18"/>
  <c r="C8" i="19"/>
  <c r="C7" i="15"/>
  <c r="H27" i="33"/>
  <c r="C3" i="4"/>
  <c r="H37" i="33"/>
  <c r="C4" i="1"/>
  <c r="C20" i="32"/>
  <c r="C4" i="27"/>
  <c r="C4" i="25"/>
  <c r="C16" i="24"/>
  <c r="C17" i="28"/>
  <c r="C4" i="31"/>
  <c r="H26" i="33"/>
  <c r="H16" i="33"/>
  <c r="C4" i="24"/>
  <c r="C4" i="32"/>
  <c r="H59" i="33"/>
  <c r="C4" i="28"/>
  <c r="C14" i="27"/>
  <c r="C4" i="26"/>
  <c r="C19" i="26"/>
  <c r="C4" i="20"/>
  <c r="C16" i="28"/>
  <c r="C3" i="25"/>
  <c r="H47" i="33"/>
  <c r="C19" i="32"/>
  <c r="C3" i="27"/>
  <c r="H68" i="33"/>
  <c r="H74" i="33" s="1"/>
  <c r="C15" i="24"/>
  <c r="C3" i="31"/>
  <c r="C3" i="29"/>
  <c r="H25" i="33"/>
  <c r="H15" i="33"/>
  <c r="C13" i="27"/>
  <c r="C3" i="26"/>
  <c r="C3" i="32"/>
  <c r="H58" i="33"/>
  <c r="C3" i="28"/>
  <c r="C18" i="26"/>
  <c r="C3" i="24"/>
  <c r="C3" i="20"/>
  <c r="C15" i="18"/>
  <c r="C29" i="18"/>
  <c r="C43" i="18"/>
  <c r="C8" i="3"/>
  <c r="C20" i="18"/>
  <c r="C48" i="18"/>
  <c r="C14" i="15"/>
  <c r="C6" i="27"/>
  <c r="C10" i="25"/>
  <c r="C12" i="19"/>
  <c r="C10" i="4"/>
  <c r="C22" i="26"/>
  <c r="C6" i="31"/>
  <c r="C19" i="24"/>
  <c r="C4" i="22"/>
  <c r="C9" i="32"/>
  <c r="C7" i="28"/>
  <c r="C7" i="24"/>
  <c r="C16" i="27"/>
  <c r="C6" i="29"/>
  <c r="C20" i="28"/>
  <c r="C6" i="32"/>
  <c r="C23" i="32"/>
  <c r="C6" i="25"/>
  <c r="C5" i="20"/>
  <c r="C6" i="19"/>
  <c r="C10" i="3"/>
  <c r="C3" i="23"/>
  <c r="C5" i="23" s="1"/>
  <c r="C11" i="26"/>
  <c r="H29" i="33"/>
  <c r="C9" i="28"/>
  <c r="C18" i="27"/>
  <c r="C9" i="24"/>
  <c r="C8" i="32"/>
  <c r="C22" i="28"/>
  <c r="C21" i="24"/>
  <c r="C8" i="25"/>
  <c r="C22" i="32"/>
  <c r="C10" i="23"/>
  <c r="C7" i="16"/>
  <c r="C6" i="15"/>
  <c r="C34" i="14"/>
  <c r="C9" i="15"/>
  <c r="C13" i="2"/>
  <c r="C16" i="15"/>
  <c r="C4" i="17"/>
  <c r="C4" i="15"/>
  <c r="C3" i="1"/>
  <c r="C3" i="15"/>
  <c r="C11" i="8"/>
  <c r="C11" i="3"/>
  <c r="C12" i="13"/>
  <c r="C12" i="4"/>
  <c r="C38" i="14"/>
  <c r="C10" i="16"/>
  <c r="C27" i="14"/>
  <c r="C13" i="17"/>
  <c r="C21" i="14"/>
  <c r="C7" i="17"/>
  <c r="C14" i="8"/>
  <c r="C6" i="4"/>
  <c r="C8" i="8"/>
  <c r="C9" i="14"/>
  <c r="C22" i="14"/>
  <c r="C6" i="16"/>
  <c r="C8" i="17"/>
  <c r="C6" i="17"/>
  <c r="C20" i="14"/>
  <c r="C6" i="14"/>
  <c r="C5" i="17"/>
  <c r="C19" i="14"/>
  <c r="C5" i="14"/>
  <c r="C9" i="17"/>
  <c r="C23" i="14"/>
  <c r="C9" i="8"/>
  <c r="C8" i="16"/>
  <c r="C37" i="14"/>
  <c r="C12" i="2"/>
  <c r="C12" i="3"/>
  <c r="C12" i="8"/>
  <c r="C6" i="1"/>
  <c r="C6" i="2"/>
  <c r="C7" i="8"/>
  <c r="C7" i="3"/>
  <c r="C9" i="16"/>
  <c r="C10" i="14"/>
  <c r="C8" i="1"/>
  <c r="C35" i="14"/>
  <c r="C9" i="3"/>
  <c r="C13" i="3"/>
  <c r="C13" i="8"/>
  <c r="C5" i="19"/>
  <c r="C5" i="18"/>
  <c r="C5" i="1"/>
  <c r="C7" i="13"/>
  <c r="C5" i="8"/>
  <c r="C5" i="3"/>
  <c r="C3" i="19"/>
  <c r="C3" i="18"/>
  <c r="C17" i="14"/>
  <c r="C3" i="17"/>
  <c r="C3" i="16"/>
  <c r="C3" i="14"/>
  <c r="C3" i="2"/>
  <c r="C3" i="8"/>
  <c r="C3" i="13"/>
  <c r="C3" i="3"/>
  <c r="C26" i="14"/>
  <c r="C12" i="17"/>
  <c r="C6" i="3"/>
  <c r="C6" i="8"/>
  <c r="C11" i="2"/>
  <c r="C10" i="13"/>
  <c r="C8" i="21" l="1"/>
  <c r="H20" i="33"/>
  <c r="C39" i="18"/>
  <c r="C26" i="32"/>
  <c r="C28" i="32" s="1"/>
  <c r="H64" i="33"/>
  <c r="H53" i="33"/>
  <c r="C14" i="26"/>
  <c r="C24" i="28"/>
  <c r="C21" i="27"/>
  <c r="C11" i="24"/>
  <c r="C25" i="26"/>
  <c r="C8" i="27"/>
  <c r="C11" i="28"/>
  <c r="C12" i="28" s="1"/>
  <c r="C12" i="32"/>
  <c r="C14" i="32" s="1"/>
  <c r="C12" i="25"/>
  <c r="C8" i="22"/>
  <c r="C54" i="18"/>
  <c r="H32" i="33"/>
  <c r="C10" i="29"/>
  <c r="C26" i="18"/>
  <c r="C9" i="31"/>
  <c r="C10" i="20"/>
  <c r="C23" i="24"/>
  <c r="C24" i="24" s="1"/>
  <c r="H42" i="33"/>
  <c r="C17" i="15"/>
  <c r="C12" i="18"/>
  <c r="C39" i="14"/>
  <c r="C13" i="19"/>
  <c r="C13" i="1"/>
  <c r="C14" i="2"/>
  <c r="C12" i="14"/>
  <c r="C14" i="17"/>
  <c r="C28" i="14"/>
  <c r="C13" i="13"/>
  <c r="C15" i="8"/>
  <c r="C11" i="16"/>
  <c r="C15" i="3"/>
  <c r="C15" i="32" l="1"/>
  <c r="C18" i="15"/>
  <c r="C15" i="2"/>
  <c r="C14" i="1"/>
  <c r="C16" i="3"/>
  <c r="C13" i="4" l="1"/>
  <c r="C14" i="4" s="1"/>
</calcChain>
</file>

<file path=xl/sharedStrings.xml><?xml version="1.0" encoding="utf-8"?>
<sst xmlns="http://schemas.openxmlformats.org/spreadsheetml/2006/main" count="800" uniqueCount="244">
  <si>
    <t>Sku</t>
  </si>
  <si>
    <t>Product</t>
  </si>
  <si>
    <t>wholesale Cost June 2025</t>
  </si>
  <si>
    <t>2025 19% Prof. Discount</t>
  </si>
  <si>
    <t>Size (oz.)</t>
  </si>
  <si>
    <t>Size 
(ml/g - weight)</t>
  </si>
  <si>
    <t>Amount Used Per Applic 
(ml/g - weight)</t>
  </si>
  <si>
    <t>Est. Amount of Uses</t>
  </si>
  <si>
    <t>Estimated dosage (in volume)</t>
  </si>
  <si>
    <t>Cost Per Application</t>
  </si>
  <si>
    <t xml:space="preserve">H&amp;S cost Per Application </t>
  </si>
  <si>
    <t>Double Cleanse</t>
  </si>
  <si>
    <t>PreCleanse</t>
  </si>
  <si>
    <t>1/2 teaspoon</t>
  </si>
  <si>
    <t>Micellar Prebiotic PreCleanse</t>
  </si>
  <si>
    <t>Special Cleansing Gel</t>
  </si>
  <si>
    <t>1/4 teaspoon</t>
  </si>
  <si>
    <t>Skin Resurfacing Cleanser</t>
  </si>
  <si>
    <t>Intensive Moisture Cleanser</t>
  </si>
  <si>
    <t>TBD</t>
  </si>
  <si>
    <t>Magnetic AfterGlow Cleanser</t>
  </si>
  <si>
    <t>Resurfacing</t>
  </si>
  <si>
    <t>Exfoliant Accelerator 35</t>
  </si>
  <si>
    <t>1 pump</t>
  </si>
  <si>
    <t>Daily Microfoliant</t>
  </si>
  <si>
    <t>Daily Milkfoliant</t>
  </si>
  <si>
    <t>MultiVitamin Thermafoliant</t>
  </si>
  <si>
    <t>1 teaspoon</t>
  </si>
  <si>
    <t>EXTRACTIONS</t>
  </si>
  <si>
    <t>Multi-Active Scaling Gel</t>
  </si>
  <si>
    <t>Post Extraction Solution</t>
  </si>
  <si>
    <t>TOUCH THERAPY</t>
  </si>
  <si>
    <t>Massage Gel-Cream</t>
  </si>
  <si>
    <t>1/2 tablespoon</t>
  </si>
  <si>
    <t xml:space="preserve">Soothing Additive </t>
  </si>
  <si>
    <t>6 drops</t>
  </si>
  <si>
    <t xml:space="preserve">Calming Botanical Mixer </t>
  </si>
  <si>
    <t>Professional Serums</t>
  </si>
  <si>
    <t xml:space="preserve">Retinol IonActive </t>
  </si>
  <si>
    <t>1 almond size</t>
  </si>
  <si>
    <t xml:space="preserve">PowerBright IonActive </t>
  </si>
  <si>
    <t xml:space="preserve">Pro Restore </t>
  </si>
  <si>
    <t>1 ampoule</t>
  </si>
  <si>
    <t>Niacinamide IonActive</t>
  </si>
  <si>
    <t xml:space="preserve">Hyaluronic Acid IonActive </t>
  </si>
  <si>
    <t>UltraCalming Serum Concentrate</t>
  </si>
  <si>
    <t>BioLumin-C Pro Serum</t>
  </si>
  <si>
    <t>Pro-Collagen Banking Serum</t>
  </si>
  <si>
    <t>Professional Masques</t>
  </si>
  <si>
    <t>Conductive Masque Base</t>
  </si>
  <si>
    <t>Colloidal Masque Base</t>
  </si>
  <si>
    <t>Cooling Contour Masque</t>
  </si>
  <si>
    <t>.88 - powder
3.5 - gel</t>
  </si>
  <si>
    <t>25 - powder
100 -gel</t>
  </si>
  <si>
    <t>1 sachet powder
1 sachet gel</t>
  </si>
  <si>
    <t>n/a</t>
  </si>
  <si>
    <t>MultiVitamin Power Recovery Masque</t>
  </si>
  <si>
    <t>Clinical Oatmeal Masque</t>
  </si>
  <si>
    <t>Light Energy Masque</t>
  </si>
  <si>
    <t>Cooling BioCellulose Masque</t>
  </si>
  <si>
    <t>1 masque</t>
  </si>
  <si>
    <t>toners</t>
  </si>
  <si>
    <t xml:space="preserve">Multi-Active Toner </t>
  </si>
  <si>
    <t>6 pumps</t>
  </si>
  <si>
    <t>Antioxidant HydraMist</t>
  </si>
  <si>
    <t>eye treatments</t>
  </si>
  <si>
    <t>MultiVitamin Power Firm</t>
  </si>
  <si>
    <t>1/8 teaspoon</t>
  </si>
  <si>
    <t>moisturizers and SPF</t>
  </si>
  <si>
    <t>Active Moist</t>
  </si>
  <si>
    <t>Skin Smoothing Cream</t>
  </si>
  <si>
    <t>Intensive Moisture Balance</t>
  </si>
  <si>
    <t>Stabilizing Repair Cream</t>
  </si>
  <si>
    <t>Calm Water Gel</t>
  </si>
  <si>
    <t>Barrier Repair</t>
  </si>
  <si>
    <t>BioLumin-C Gel Moisturizer</t>
  </si>
  <si>
    <t>MultiVitamin Power Recovery Cream</t>
  </si>
  <si>
    <t>Super Rich Repair</t>
  </si>
  <si>
    <t>Dynamic Skin Recovery SPF50</t>
  </si>
  <si>
    <t>SkinPerfect Primer SPF30</t>
  </si>
  <si>
    <t>1/16 teaspoon</t>
  </si>
  <si>
    <t>Invisible Physical Defense SPF 30</t>
  </si>
  <si>
    <t>Porescreen SPF40</t>
  </si>
  <si>
    <t>BioLumin-C Heat Aging Protector SPF 50</t>
  </si>
  <si>
    <t>Peels (1 Layer)</t>
  </si>
  <si>
    <t>One-Step Prep</t>
  </si>
  <si>
    <t>UltraBright Peel</t>
  </si>
  <si>
    <t>AdvancedRenewal Peel</t>
  </si>
  <si>
    <t>PowerClear Peel</t>
  </si>
  <si>
    <t>AGEreversal Peel *select markets only</t>
  </si>
  <si>
    <t>Neutralizing Solution</t>
  </si>
  <si>
    <t>MultiVitamin Retinol Peel</t>
  </si>
  <si>
    <t>2oz ampoule</t>
  </si>
  <si>
    <t>Retinol Accelerator</t>
  </si>
  <si>
    <t>Salicylic Acid 15% Gel Peel</t>
  </si>
  <si>
    <t>ProPower Eye Peel</t>
  </si>
  <si>
    <t>26 uses</t>
  </si>
  <si>
    <t>52 patches</t>
  </si>
  <si>
    <t>2 patches</t>
  </si>
  <si>
    <t>Pro Pen</t>
  </si>
  <si>
    <t>Nanotip - Silicon</t>
  </si>
  <si>
    <t>10 cartridges</t>
  </si>
  <si>
    <t>1 cartridge</t>
  </si>
  <si>
    <t>Nanotip - Metal</t>
  </si>
  <si>
    <t>Microneedling Tip - 9 Pin</t>
  </si>
  <si>
    <t>Microneedling Tip - 24 Pin</t>
  </si>
  <si>
    <t xml:space="preserve">ProPen Sleeve </t>
  </si>
  <si>
    <t>50 sleeves</t>
  </si>
  <si>
    <t>1 sleeve</t>
  </si>
  <si>
    <t>Back Bar
TESTERS</t>
  </si>
  <si>
    <t>wholesale Cost</t>
  </si>
  <si>
    <t>2025 19% Discount</t>
  </si>
  <si>
    <t>Estimated amount of uses</t>
  </si>
  <si>
    <t>cost Per Application Discount</t>
  </si>
  <si>
    <t>Biolumin-C Eye Serum</t>
  </si>
  <si>
    <t>Daily Glycolic Cleanser</t>
  </si>
  <si>
    <t>UltraCalming Cleanser</t>
  </si>
  <si>
    <t xml:space="preserve">UltraCalming Mist </t>
  </si>
  <si>
    <t>Clear Start</t>
  </si>
  <si>
    <t>Breakout Clearing Booster</t>
  </si>
  <si>
    <t xml:space="preserve">Breakout Clearing Foam Wash </t>
  </si>
  <si>
    <t xml:space="preserve">Breakout Clearing Liquid Peel </t>
  </si>
  <si>
    <t xml:space="preserve">Breakout Clearing Fizz Mask </t>
  </si>
  <si>
    <t xml:space="preserve">Clarifying Bacne Spray </t>
  </si>
  <si>
    <t>Clearing Defense SPF30</t>
  </si>
  <si>
    <t xml:space="preserve">Cooling Aqua Jelly </t>
  </si>
  <si>
    <t xml:space="preserve">Micro Pore Mist </t>
  </si>
  <si>
    <t>Skin Soothing Hydrating Lotion</t>
  </si>
  <si>
    <t>Facial Treatment</t>
  </si>
  <si>
    <t>Professional Cost</t>
  </si>
  <si>
    <t>est amt. of uses</t>
  </si>
  <si>
    <t>approx. Cost Per Application</t>
  </si>
  <si>
    <t>classic facial</t>
  </si>
  <si>
    <t xml:space="preserve">1/2 teaspoon </t>
  </si>
  <si>
    <t>Hyaluronic Acid IonActive Serum</t>
  </si>
  <si>
    <t>Multi-Active Toner</t>
  </si>
  <si>
    <t xml:space="preserve">MultiVitamin Power Firm </t>
  </si>
  <si>
    <t>Invisible Physical Defense</t>
  </si>
  <si>
    <t>Total:</t>
  </si>
  <si>
    <t>hydrating facial+</t>
  </si>
  <si>
    <t>2025 Innovation Cleanser</t>
  </si>
  <si>
    <t>Total minus Classic CPT:</t>
  </si>
  <si>
    <t>Pro Bright</t>
  </si>
  <si>
    <t>Daily Microfoliant x2</t>
  </si>
  <si>
    <t>Biolumin-C PRO Serum x 2</t>
  </si>
  <si>
    <t>BioLumin-C Eye Serum (tester)</t>
  </si>
  <si>
    <t>BioLumin-C Heat Aging Protector SPF50</t>
  </si>
  <si>
    <t>PRO Firm</t>
  </si>
  <si>
    <t>PreCleanse x 2</t>
  </si>
  <si>
    <t>Retinol IonActive Serum</t>
  </si>
  <si>
    <t>PRO clear</t>
  </si>
  <si>
    <t>Niacinamide IonActive Serum x2</t>
  </si>
  <si>
    <t>Soothing Additive</t>
  </si>
  <si>
    <t>PRO calm</t>
  </si>
  <si>
    <t>UltraCalming Cleanser (tester)</t>
  </si>
  <si>
    <t>UltraCalming Mist (tester)</t>
  </si>
  <si>
    <t xml:space="preserve">UltraCalming Serum Concentrate </t>
  </si>
  <si>
    <t>Invisible Physical Defense SPF30</t>
  </si>
  <si>
    <t>LuminFusion</t>
  </si>
  <si>
    <t>Daily Glycolic Cleanser (tester)</t>
  </si>
  <si>
    <t>Antioxidant Hydramist x2</t>
  </si>
  <si>
    <t xml:space="preserve">BioLumin-C Eye Serum (tester) </t>
  </si>
  <si>
    <t>0.10ml</t>
  </si>
  <si>
    <t>pro bright 10</t>
  </si>
  <si>
    <t xml:space="preserve">Total: </t>
  </si>
  <si>
    <t>pro bright eyes 10</t>
  </si>
  <si>
    <t>pro clear 10</t>
  </si>
  <si>
    <t>pro calm 10</t>
  </si>
  <si>
    <t>pro collagen 10</t>
  </si>
  <si>
    <t>pro power eye peel 10</t>
  </si>
  <si>
    <t>Pro Power Eye Peel Patches</t>
  </si>
  <si>
    <t>26 pairs</t>
  </si>
  <si>
    <t>1 pair</t>
  </si>
  <si>
    <t>pro clear start 10</t>
  </si>
  <si>
    <t>Breakout Clearing Foaming Wash</t>
  </si>
  <si>
    <t>Blackhead Clearing Fizz Masque</t>
  </si>
  <si>
    <t>Micro-Pore Mist</t>
  </si>
  <si>
    <t>Clearing Defense SPF 30</t>
  </si>
  <si>
    <t>pro hydrate 10</t>
  </si>
  <si>
    <t>Collodial Masque Base</t>
  </si>
  <si>
    <t xml:space="preserve">Pro Pen NanoInfusion 30        </t>
  </si>
  <si>
    <t>Facial Treatment (25min)</t>
  </si>
  <si>
    <t>pro power peel 25 mintues</t>
  </si>
  <si>
    <t>One Step Prep</t>
  </si>
  <si>
    <t>UltraBright Pro Power Peel</t>
  </si>
  <si>
    <t xml:space="preserve">Hyaluronic Acid IonActive Serum </t>
  </si>
  <si>
    <t>Facial Treatment (50min)</t>
  </si>
  <si>
    <t>pro power peel 50 mintues</t>
  </si>
  <si>
    <t>Hyaluronic Acid IonActive Serum (2x)</t>
  </si>
  <si>
    <t xml:space="preserve">pro power eye peel add-on </t>
  </si>
  <si>
    <t>Hyaluronic Acid IonActive Serum (x2)</t>
  </si>
  <si>
    <t>micropeel 50 mintues</t>
  </si>
  <si>
    <t>NEVESKIN Facial</t>
  </si>
  <si>
    <t>Antioxidant Hydramist</t>
  </si>
  <si>
    <t>oncology facial treatment</t>
  </si>
  <si>
    <t>SKU</t>
  </si>
  <si>
    <t>Dermalogica Facial Treatment</t>
  </si>
  <si>
    <t>pro firm decolette add-on</t>
  </si>
  <si>
    <t>Multivitamin Power Recovery Masque</t>
  </si>
  <si>
    <t>eye lift &amp; lip smoothing add-on</t>
  </si>
  <si>
    <t>aromatherapy add-on</t>
  </si>
  <si>
    <t>cold stone massage add-on</t>
  </si>
  <si>
    <t>Calming Botanical Mixer</t>
  </si>
  <si>
    <t>classic décolleté treatment</t>
  </si>
  <si>
    <t>classic back treatment</t>
  </si>
  <si>
    <t>PRO skin 30</t>
  </si>
  <si>
    <t>Multi-Acive Toner</t>
  </si>
  <si>
    <t>pro bright ProSkin30</t>
  </si>
  <si>
    <t>Biolumin-C PRO Serum (x2)</t>
  </si>
  <si>
    <t>microdermabrasion ProSkin30</t>
  </si>
  <si>
    <t>Multi-Vitamin Power Firm</t>
  </si>
  <si>
    <t>DiamondGlow ProSkin</t>
  </si>
  <si>
    <t>LED ProSkin30</t>
  </si>
  <si>
    <t>classic back ProSkin30</t>
  </si>
  <si>
    <t>Hyaluronic Acid IonActive  Serum</t>
  </si>
  <si>
    <t>classic décolleté ProSkin30</t>
  </si>
  <si>
    <t>NuFACE quick lift ProSkin30</t>
  </si>
  <si>
    <t xml:space="preserve">NuBODY Enhancement Target + Tone Micro Treament </t>
  </si>
  <si>
    <t>Refer to NuFACE for cost of other products use in this treatment</t>
  </si>
  <si>
    <t>NuBODY Standalone Firm + Figure Full Treatment Protocol</t>
  </si>
  <si>
    <t>NuFACE 10/10 Facial</t>
  </si>
  <si>
    <t>dermaplaning by dermalogicapro 50 (upgrade to a Classic Facial)</t>
  </si>
  <si>
    <t>PreCleanse (x2)</t>
  </si>
  <si>
    <t>Swann-Morton Stainless Steel Dermaplaning Blade 10R</t>
  </si>
  <si>
    <t>dermaplaning by dermalogicapro 30 (stand alone)</t>
  </si>
  <si>
    <t>clear start 30</t>
  </si>
  <si>
    <t>Breakout Clearing Foaming Wash TESTER</t>
  </si>
  <si>
    <t>Blackhead Clearing Fizz Masque TESTER</t>
  </si>
  <si>
    <t>Micro-Pore Mist TESTER</t>
  </si>
  <si>
    <t>Breakout Clearing Booster (all over) TESTER</t>
  </si>
  <si>
    <t>Skin Soothing Hydrating Lotion TESTER</t>
  </si>
  <si>
    <t>Cooling Aqua Jelly TESTER</t>
  </si>
  <si>
    <t>Clearing Defense spf30 TESTER</t>
  </si>
  <si>
    <t>clear start 50</t>
  </si>
  <si>
    <t>Dermalogica Massage Gel-Cream</t>
  </si>
  <si>
    <t>Niacinamide IonActive Serum</t>
  </si>
  <si>
    <t>clear start back 30</t>
  </si>
  <si>
    <t>Clarifying Bacne Spray TESTER</t>
  </si>
  <si>
    <t>Breakout Clearing Booster (spot treat)</t>
  </si>
  <si>
    <t>Breakout Clearing Liquid Peel TESTER</t>
  </si>
  <si>
    <t>clear start back 50</t>
  </si>
  <si>
    <t>Pro-Collagen Banking Serum TST</t>
  </si>
  <si>
    <t>Phyto Nature Lifiting Eye Cream TST</t>
  </si>
  <si>
    <t>Phyto Nature Oxygen Cream 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</si>
</sst>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2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color theme="9" tint="-0.499984740745262"/>
      <name val="Arial"/>
      <family val="2"/>
    </font>
    <font>
      <strike/>
      <sz val="12"/>
      <color theme="1"/>
      <name val="Arial"/>
      <family val="2"/>
    </font>
    <font>
      <strike/>
      <sz val="12"/>
      <color rgb="FFFF0000"/>
      <name val="Arial"/>
      <family val="2"/>
    </font>
    <font>
      <sz val="12"/>
      <color rgb="FF0070C0"/>
      <name val="Arial"/>
      <family val="2"/>
    </font>
    <font>
      <sz val="12"/>
      <color rgb="FFFF0000"/>
      <name val="Arial"/>
      <family val="2"/>
    </font>
    <font>
      <sz val="11"/>
      <color theme="1"/>
      <name val="Aptos Narrow"/>
      <family val="2"/>
      <scheme val="minor"/>
    </font>
    <font>
      <sz val="13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Helvetica"/>
      <family val="2"/>
    </font>
    <font>
      <b/>
      <sz val="12"/>
      <color theme="0"/>
      <name val="Helvetica"/>
      <family val="2"/>
    </font>
    <font>
      <sz val="12"/>
      <name val="Helvetica"/>
      <family val="2"/>
    </font>
    <font>
      <sz val="12"/>
      <color indexed="8"/>
      <name val="Helvetica"/>
      <family val="2"/>
    </font>
    <font>
      <b/>
      <sz val="11"/>
      <color theme="0"/>
      <name val="Helvetica"/>
      <family val="2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rgb="FFFFFF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5B6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E93DB"/>
        <bgColor indexed="64"/>
      </patternFill>
    </fill>
    <fill>
      <patternFill patternType="solid">
        <fgColor rgb="FF8A75D1"/>
        <bgColor indexed="64"/>
      </patternFill>
    </fill>
    <fill>
      <patternFill patternType="solid">
        <fgColor rgb="FF00BFB2"/>
        <bgColor indexed="64"/>
      </patternFill>
    </fill>
    <fill>
      <patternFill patternType="solid">
        <fgColor rgb="FF651D32"/>
        <bgColor indexed="64"/>
      </patternFill>
    </fill>
    <fill>
      <patternFill patternType="solid">
        <fgColor rgb="FFFF9015"/>
        <bgColor indexed="64"/>
      </patternFill>
    </fill>
    <fill>
      <patternFill patternType="solid">
        <fgColor rgb="FF333F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rgb="FF000000"/>
      </patternFill>
    </fill>
    <fill>
      <patternFill patternType="solid">
        <fgColor rgb="FF5E93D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1" xfId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164" fontId="6" fillId="0" borderId="0" xfId="0" applyNumberFormat="1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1" xfId="0" applyFont="1" applyBorder="1"/>
    <xf numFmtId="0" fontId="6" fillId="0" borderId="1" xfId="0" applyFont="1" applyBorder="1"/>
    <xf numFmtId="2" fontId="4" fillId="0" borderId="1" xfId="1" applyNumberFormat="1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3" borderId="0" xfId="0" applyFont="1" applyFill="1"/>
    <xf numFmtId="0" fontId="6" fillId="5" borderId="0" xfId="0" applyFont="1" applyFill="1"/>
    <xf numFmtId="164" fontId="4" fillId="0" borderId="0" xfId="0" applyNumberFormat="1" applyFont="1" applyAlignment="1">
      <alignment horizontal="center"/>
    </xf>
    <xf numFmtId="0" fontId="4" fillId="0" borderId="1" xfId="1" applyFont="1" applyFill="1" applyBorder="1" applyAlignment="1">
      <alignment horizontal="center" vertical="top"/>
    </xf>
    <xf numFmtId="0" fontId="14" fillId="0" borderId="19" xfId="5" applyFont="1" applyBorder="1" applyAlignment="1">
      <alignment horizontal="center" vertical="center" shrinkToFit="1"/>
    </xf>
    <xf numFmtId="0" fontId="15" fillId="0" borderId="19" xfId="5" applyFont="1" applyBorder="1" applyAlignment="1">
      <alignment horizontal="center" vertical="center"/>
    </xf>
    <xf numFmtId="0" fontId="15" fillId="0" borderId="19" xfId="4" applyFont="1" applyBorder="1" applyAlignment="1">
      <alignment horizontal="center"/>
    </xf>
    <xf numFmtId="0" fontId="14" fillId="0" borderId="1" xfId="4" applyFont="1" applyBorder="1" applyAlignment="1">
      <alignment horizontal="center" vertical="center"/>
    </xf>
    <xf numFmtId="0" fontId="2" fillId="3" borderId="0" xfId="1" applyFont="1" applyFill="1" applyBorder="1"/>
    <xf numFmtId="164" fontId="3" fillId="3" borderId="0" xfId="1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0" borderId="0" xfId="0" applyFont="1"/>
    <xf numFmtId="0" fontId="21" fillId="0" borderId="8" xfId="0" applyFont="1" applyBorder="1"/>
    <xf numFmtId="0" fontId="21" fillId="0" borderId="1" xfId="1" applyFont="1" applyFill="1" applyBorder="1"/>
    <xf numFmtId="164" fontId="21" fillId="0" borderId="1" xfId="1" applyNumberFormat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0" applyFont="1" applyBorder="1"/>
    <xf numFmtId="0" fontId="21" fillId="0" borderId="1" xfId="1" applyNumberFormat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wrapText="1"/>
    </xf>
    <xf numFmtId="164" fontId="21" fillId="3" borderId="1" xfId="1" applyNumberFormat="1" applyFont="1" applyFill="1" applyBorder="1" applyAlignment="1">
      <alignment horizontal="center"/>
    </xf>
    <xf numFmtId="0" fontId="21" fillId="3" borderId="1" xfId="1" applyFont="1" applyFill="1" applyBorder="1" applyAlignment="1">
      <alignment horizontal="center"/>
    </xf>
    <xf numFmtId="0" fontId="21" fillId="3" borderId="1" xfId="1" applyFont="1" applyFill="1" applyBorder="1" applyAlignment="1">
      <alignment horizontal="center" vertical="center"/>
    </xf>
    <xf numFmtId="164" fontId="22" fillId="0" borderId="1" xfId="1" applyNumberFormat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1" fontId="22" fillId="0" borderId="1" xfId="1" applyNumberFormat="1" applyFont="1" applyFill="1" applyBorder="1" applyAlignment="1">
      <alignment horizontal="center"/>
    </xf>
    <xf numFmtId="1" fontId="22" fillId="0" borderId="1" xfId="1" applyNumberFormat="1" applyFont="1" applyFill="1" applyBorder="1" applyAlignment="1">
      <alignment horizontal="center" vertical="center"/>
    </xf>
    <xf numFmtId="165" fontId="21" fillId="0" borderId="1" xfId="1" applyNumberFormat="1" applyFont="1" applyFill="1" applyBorder="1" applyAlignment="1">
      <alignment horizontal="center"/>
    </xf>
    <xf numFmtId="165" fontId="21" fillId="0" borderId="1" xfId="1" applyNumberFormat="1" applyFont="1" applyFill="1" applyBorder="1" applyAlignment="1">
      <alignment horizontal="center" vertical="center"/>
    </xf>
    <xf numFmtId="0" fontId="20" fillId="11" borderId="1" xfId="1" applyFont="1" applyFill="1" applyBorder="1" applyAlignment="1">
      <alignment horizontal="center" vertical="center" wrapText="1"/>
    </xf>
    <xf numFmtId="164" fontId="20" fillId="11" borderId="1" xfId="1" applyNumberFormat="1" applyFont="1" applyFill="1" applyBorder="1" applyAlignment="1">
      <alignment horizontal="center" vertical="center" wrapText="1"/>
    </xf>
    <xf numFmtId="44" fontId="20" fillId="11" borderId="1" xfId="2" applyNumberFormat="1" applyFont="1" applyFill="1" applyBorder="1" applyAlignment="1">
      <alignment horizontal="center" vertical="center" wrapText="1"/>
    </xf>
    <xf numFmtId="164" fontId="19" fillId="4" borderId="1" xfId="1" applyNumberFormat="1" applyFont="1" applyFill="1" applyBorder="1" applyAlignment="1">
      <alignment horizontal="center"/>
    </xf>
    <xf numFmtId="0" fontId="23" fillId="11" borderId="1" xfId="1" applyFont="1" applyFill="1" applyBorder="1" applyAlignment="1">
      <alignment horizontal="center" vertical="center" wrapText="1"/>
    </xf>
    <xf numFmtId="164" fontId="23" fillId="11" borderId="1" xfId="1" applyNumberFormat="1" applyFont="1" applyFill="1" applyBorder="1" applyAlignment="1">
      <alignment horizontal="center" vertical="center" wrapText="1"/>
    </xf>
    <xf numFmtId="0" fontId="22" fillId="0" borderId="1" xfId="1" applyFont="1" applyFill="1" applyBorder="1"/>
    <xf numFmtId="0" fontId="21" fillId="0" borderId="1" xfId="1" applyFont="1" applyFill="1" applyBorder="1" applyAlignment="1">
      <alignment wrapText="1"/>
    </xf>
    <xf numFmtId="0" fontId="25" fillId="0" borderId="0" xfId="0" applyFont="1"/>
    <xf numFmtId="0" fontId="21" fillId="3" borderId="19" xfId="4" applyFont="1" applyFill="1" applyBorder="1" applyAlignment="1">
      <alignment horizontal="center" vertical="center" shrinkToFit="1"/>
    </xf>
    <xf numFmtId="0" fontId="21" fillId="0" borderId="19" xfId="4" applyFont="1" applyBorder="1" applyAlignment="1">
      <alignment horizontal="center" vertical="center" shrinkToFit="1"/>
    </xf>
    <xf numFmtId="0" fontId="21" fillId="0" borderId="19" xfId="4" applyFont="1" applyBorder="1" applyAlignment="1">
      <alignment horizontal="center" shrinkToFit="1"/>
    </xf>
    <xf numFmtId="0" fontId="25" fillId="0" borderId="1" xfId="0" applyFont="1" applyBorder="1"/>
    <xf numFmtId="0" fontId="21" fillId="0" borderId="12" xfId="1" applyFont="1" applyFill="1" applyBorder="1"/>
    <xf numFmtId="164" fontId="21" fillId="0" borderId="0" xfId="1" applyNumberFormat="1" applyFont="1" applyFill="1" applyBorder="1" applyAlignment="1">
      <alignment horizontal="center"/>
    </xf>
    <xf numFmtId="0" fontId="25" fillId="0" borderId="12" xfId="0" applyFont="1" applyBorder="1"/>
    <xf numFmtId="1" fontId="21" fillId="3" borderId="20" xfId="4" applyNumberFormat="1" applyFont="1" applyFill="1" applyBorder="1" applyAlignment="1">
      <alignment horizontal="center" shrinkToFit="1"/>
    </xf>
    <xf numFmtId="0" fontId="25" fillId="0" borderId="19" xfId="5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21" fillId="3" borderId="1" xfId="1" applyFont="1" applyFill="1" applyBorder="1"/>
    <xf numFmtId="0" fontId="21" fillId="0" borderId="3" xfId="1" applyFont="1" applyFill="1" applyBorder="1" applyAlignment="1">
      <alignment wrapText="1"/>
    </xf>
    <xf numFmtId="1" fontId="22" fillId="3" borderId="1" xfId="1" applyNumberFormat="1" applyFont="1" applyFill="1" applyBorder="1" applyAlignment="1">
      <alignment horizontal="center"/>
    </xf>
    <xf numFmtId="1" fontId="22" fillId="3" borderId="1" xfId="1" applyNumberFormat="1" applyFont="1" applyFill="1" applyBorder="1" applyAlignment="1">
      <alignment horizontal="center" vertical="center"/>
    </xf>
    <xf numFmtId="1" fontId="21" fillId="0" borderId="1" xfId="4" applyNumberFormat="1" applyFont="1" applyBorder="1" applyAlignment="1">
      <alignment horizontal="center" shrinkToFit="1"/>
    </xf>
    <xf numFmtId="0" fontId="25" fillId="0" borderId="19" xfId="4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164" fontId="21" fillId="3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8" fillId="3" borderId="1" xfId="4" applyFont="1" applyFill="1" applyBorder="1" applyAlignment="1">
      <alignment horizontal="center" vertical="center" shrinkToFit="1"/>
    </xf>
    <xf numFmtId="0" fontId="21" fillId="3" borderId="1" xfId="4" applyFont="1" applyFill="1" applyBorder="1" applyAlignment="1">
      <alignment horizontal="center" vertical="center" shrinkToFit="1"/>
    </xf>
    <xf numFmtId="0" fontId="19" fillId="3" borderId="0" xfId="1" applyFont="1" applyFill="1" applyBorder="1"/>
    <xf numFmtId="164" fontId="21" fillId="3" borderId="0" xfId="1" applyNumberFormat="1" applyFont="1" applyFill="1" applyBorder="1" applyAlignment="1">
      <alignment horizontal="center"/>
    </xf>
    <xf numFmtId="0" fontId="21" fillId="0" borderId="8" xfId="1" applyNumberFormat="1" applyFont="1" applyFill="1" applyBorder="1" applyAlignment="1">
      <alignment horizontal="center" vertical="center"/>
    </xf>
    <xf numFmtId="0" fontId="20" fillId="11" borderId="21" xfId="1" applyFont="1" applyFill="1" applyBorder="1" applyAlignment="1">
      <alignment horizontal="center" vertical="center" wrapText="1"/>
    </xf>
    <xf numFmtId="164" fontId="20" fillId="11" borderId="21" xfId="1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shrinkToFit="1"/>
    </xf>
    <xf numFmtId="0" fontId="6" fillId="0" borderId="19" xfId="0" applyFont="1" applyBorder="1"/>
    <xf numFmtId="0" fontId="21" fillId="0" borderId="0" xfId="1" applyFont="1" applyFill="1" applyBorder="1"/>
    <xf numFmtId="164" fontId="19" fillId="0" borderId="0" xfId="1" applyNumberFormat="1" applyFont="1" applyFill="1" applyBorder="1" applyAlignment="1">
      <alignment horizontal="center"/>
    </xf>
    <xf numFmtId="1" fontId="21" fillId="0" borderId="1" xfId="1" applyNumberFormat="1" applyFont="1" applyFill="1" applyBorder="1" applyAlignment="1">
      <alignment horizontal="center"/>
    </xf>
    <xf numFmtId="0" fontId="21" fillId="0" borderId="1" xfId="1" applyFont="1" applyFill="1" applyBorder="1" applyAlignment="1">
      <alignment horizontal="center" vertical="top"/>
    </xf>
    <xf numFmtId="2" fontId="21" fillId="0" borderId="1" xfId="1" applyNumberFormat="1" applyFont="1" applyFill="1" applyBorder="1" applyAlignment="1">
      <alignment horizontal="center"/>
    </xf>
    <xf numFmtId="164" fontId="21" fillId="0" borderId="1" xfId="1" applyNumberFormat="1" applyFont="1" applyFill="1" applyBorder="1" applyAlignment="1">
      <alignment horizontal="right"/>
    </xf>
    <xf numFmtId="2" fontId="21" fillId="3" borderId="1" xfId="1" applyNumberFormat="1" applyFont="1" applyFill="1" applyBorder="1" applyAlignment="1">
      <alignment horizontal="center"/>
    </xf>
    <xf numFmtId="2" fontId="25" fillId="3" borderId="1" xfId="2" applyFont="1" applyFill="1" applyBorder="1" applyAlignment="1" applyProtection="1">
      <alignment vertical="center"/>
    </xf>
    <xf numFmtId="2" fontId="25" fillId="0" borderId="1" xfId="2" applyFont="1" applyFill="1" applyBorder="1" applyAlignment="1" applyProtection="1">
      <alignment vertical="center"/>
    </xf>
    <xf numFmtId="2" fontId="21" fillId="0" borderId="1" xfId="2" applyFont="1" applyFill="1" applyBorder="1" applyAlignment="1" applyProtection="1">
      <alignment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/>
    </xf>
    <xf numFmtId="0" fontId="21" fillId="3" borderId="1" xfId="1" applyFont="1" applyFill="1" applyBorder="1" applyAlignment="1">
      <alignment horizontal="center" vertical="top"/>
    </xf>
    <xf numFmtId="164" fontId="25" fillId="0" borderId="1" xfId="0" applyNumberFormat="1" applyFont="1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shrinkToFit="1"/>
    </xf>
    <xf numFmtId="0" fontId="21" fillId="0" borderId="1" xfId="4" applyFont="1" applyBorder="1" applyAlignment="1">
      <alignment horizontal="center" shrinkToFit="1"/>
    </xf>
    <xf numFmtId="0" fontId="21" fillId="0" borderId="1" xfId="4" applyFont="1" applyBorder="1" applyAlignment="1">
      <alignment horizontal="center" vertical="center"/>
    </xf>
    <xf numFmtId="1" fontId="18" fillId="3" borderId="1" xfId="4" applyNumberFormat="1" applyFont="1" applyFill="1" applyBorder="1" applyAlignment="1">
      <alignment horizontal="center" shrinkToFit="1"/>
    </xf>
    <xf numFmtId="0" fontId="21" fillId="0" borderId="1" xfId="4" applyFont="1" applyBorder="1" applyAlignment="1">
      <alignment horizontal="center" vertical="center" shrinkToFit="1"/>
    </xf>
    <xf numFmtId="0" fontId="25" fillId="0" borderId="19" xfId="0" applyFont="1" applyBorder="1"/>
    <xf numFmtId="0" fontId="21" fillId="0" borderId="19" xfId="5" applyFont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left" vertical="center"/>
    </xf>
    <xf numFmtId="164" fontId="19" fillId="4" borderId="12" xfId="1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left" vertical="center"/>
    </xf>
    <xf numFmtId="0" fontId="25" fillId="0" borderId="20" xfId="0" applyFont="1" applyBorder="1"/>
    <xf numFmtId="0" fontId="20" fillId="11" borderId="0" xfId="0" applyFont="1" applyFill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164" fontId="21" fillId="0" borderId="4" xfId="1" applyNumberFormat="1" applyFont="1" applyFill="1" applyBorder="1" applyAlignment="1">
      <alignment horizontal="center"/>
    </xf>
    <xf numFmtId="0" fontId="21" fillId="0" borderId="1" xfId="1" applyFont="1" applyFill="1" applyBorder="1" applyAlignment="1">
      <alignment vertical="center" wrapText="1"/>
    </xf>
    <xf numFmtId="164" fontId="19" fillId="4" borderId="4" xfId="1" applyNumberFormat="1" applyFont="1" applyFill="1" applyBorder="1" applyAlignment="1">
      <alignment horizontal="center"/>
    </xf>
    <xf numFmtId="164" fontId="19" fillId="4" borderId="26" xfId="1" applyNumberFormat="1" applyFont="1" applyFill="1" applyBorder="1" applyAlignment="1">
      <alignment horizontal="center"/>
    </xf>
    <xf numFmtId="164" fontId="21" fillId="0" borderId="2" xfId="1" applyNumberFormat="1" applyFont="1" applyFill="1" applyBorder="1" applyAlignment="1">
      <alignment horizontal="center"/>
    </xf>
    <xf numFmtId="0" fontId="19" fillId="0" borderId="8" xfId="1" applyFont="1" applyFill="1" applyBorder="1"/>
    <xf numFmtId="1" fontId="21" fillId="3" borderId="1" xfId="4" applyNumberFormat="1" applyFont="1" applyFill="1" applyBorder="1" applyAlignment="1">
      <alignment horizontal="center" shrinkToFit="1"/>
    </xf>
    <xf numFmtId="0" fontId="19" fillId="0" borderId="8" xfId="1" applyFont="1" applyFill="1" applyBorder="1" applyAlignment="1">
      <alignment horizontal="right"/>
    </xf>
    <xf numFmtId="0" fontId="26" fillId="0" borderId="8" xfId="0" applyFont="1" applyBorder="1"/>
    <xf numFmtId="0" fontId="21" fillId="0" borderId="8" xfId="0" applyFont="1" applyBorder="1" applyAlignment="1">
      <alignment wrapText="1"/>
    </xf>
    <xf numFmtId="164" fontId="19" fillId="4" borderId="8" xfId="1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0" fillId="11" borderId="15" xfId="1" applyFont="1" applyFill="1" applyBorder="1" applyAlignment="1">
      <alignment horizontal="center" vertical="center" wrapText="1"/>
    </xf>
    <xf numFmtId="0" fontId="20" fillId="11" borderId="22" xfId="1" applyFont="1" applyFill="1" applyBorder="1" applyAlignment="1">
      <alignment horizontal="center" vertical="center" wrapText="1"/>
    </xf>
    <xf numFmtId="0" fontId="20" fillId="11" borderId="23" xfId="1" applyFont="1" applyFill="1" applyBorder="1" applyAlignment="1">
      <alignment horizontal="center" vertical="center" wrapText="1"/>
    </xf>
    <xf numFmtId="164" fontId="20" fillId="11" borderId="24" xfId="1" applyNumberFormat="1" applyFont="1" applyFill="1" applyBorder="1" applyAlignment="1">
      <alignment horizontal="center" vertical="center" wrapText="1"/>
    </xf>
    <xf numFmtId="0" fontId="20" fillId="11" borderId="16" xfId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wrapText="1"/>
    </xf>
    <xf numFmtId="164" fontId="25" fillId="0" borderId="1" xfId="0" applyNumberFormat="1" applyFont="1" applyBorder="1" applyAlignment="1">
      <alignment horizontal="right" vertical="center"/>
    </xf>
    <xf numFmtId="164" fontId="21" fillId="0" borderId="1" xfId="3" applyNumberFormat="1" applyFont="1" applyFill="1" applyBorder="1" applyAlignment="1" applyProtection="1">
      <alignment horizontal="right" vertical="top" wrapText="1"/>
    </xf>
    <xf numFmtId="0" fontId="21" fillId="3" borderId="1" xfId="1" applyNumberFormat="1" applyFont="1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center" vertical="center"/>
    </xf>
    <xf numFmtId="0" fontId="6" fillId="0" borderId="3" xfId="3" applyNumberFormat="1" applyFont="1" applyBorder="1" applyAlignment="1">
      <alignment horizontal="center"/>
    </xf>
    <xf numFmtId="0" fontId="17" fillId="0" borderId="0" xfId="0" applyFont="1"/>
    <xf numFmtId="164" fontId="25" fillId="0" borderId="1" xfId="3" applyNumberFormat="1" applyFont="1" applyFill="1" applyBorder="1" applyAlignment="1" applyProtection="1">
      <alignment horizontal="right" vertical="top" wrapText="1"/>
    </xf>
    <xf numFmtId="164" fontId="25" fillId="3" borderId="1" xfId="4" applyNumberFormat="1" applyFont="1" applyFill="1" applyBorder="1" applyAlignment="1">
      <alignment horizontal="right"/>
    </xf>
    <xf numFmtId="164" fontId="21" fillId="3" borderId="1" xfId="1" applyNumberFormat="1" applyFont="1" applyFill="1" applyBorder="1" applyAlignment="1">
      <alignment horizontal="right"/>
    </xf>
    <xf numFmtId="164" fontId="25" fillId="3" borderId="1" xfId="0" applyNumberFormat="1" applyFont="1" applyFill="1" applyBorder="1" applyAlignment="1">
      <alignment horizontal="right"/>
    </xf>
    <xf numFmtId="165" fontId="21" fillId="3" borderId="1" xfId="1" applyNumberFormat="1" applyFont="1" applyFill="1" applyBorder="1" applyAlignment="1">
      <alignment horizontal="center"/>
    </xf>
    <xf numFmtId="1" fontId="21" fillId="3" borderId="1" xfId="1" applyNumberFormat="1" applyFont="1" applyFill="1" applyBorder="1" applyAlignment="1">
      <alignment horizontal="center"/>
    </xf>
    <xf numFmtId="165" fontId="21" fillId="3" borderId="1" xfId="1" applyNumberFormat="1" applyFont="1" applyFill="1" applyBorder="1" applyAlignment="1">
      <alignment horizontal="center" wrapText="1"/>
    </xf>
    <xf numFmtId="164" fontId="25" fillId="3" borderId="1" xfId="0" applyNumberFormat="1" applyFont="1" applyFill="1" applyBorder="1"/>
    <xf numFmtId="0" fontId="21" fillId="3" borderId="1" xfId="1" applyFont="1" applyFill="1" applyBorder="1" applyAlignment="1">
      <alignment vertical="center"/>
    </xf>
    <xf numFmtId="165" fontId="21" fillId="3" borderId="1" xfId="1" applyNumberFormat="1" applyFont="1" applyFill="1" applyBorder="1" applyAlignment="1">
      <alignment horizontal="center" vertical="center"/>
    </xf>
    <xf numFmtId="0" fontId="21" fillId="3" borderId="19" xfId="4" applyFont="1" applyFill="1" applyBorder="1" applyAlignment="1">
      <alignment horizontal="center" shrinkToFit="1"/>
    </xf>
    <xf numFmtId="0" fontId="25" fillId="3" borderId="1" xfId="0" applyFont="1" applyFill="1" applyBorder="1"/>
    <xf numFmtId="2" fontId="21" fillId="3" borderId="1" xfId="0" applyNumberFormat="1" applyFont="1" applyFill="1" applyBorder="1" applyAlignment="1">
      <alignment horizontal="center"/>
    </xf>
    <xf numFmtId="0" fontId="25" fillId="3" borderId="0" xfId="0" applyFont="1" applyFill="1"/>
    <xf numFmtId="0" fontId="21" fillId="3" borderId="1" xfId="1" applyFont="1" applyFill="1" applyBorder="1" applyAlignment="1">
      <alignment horizontal="center" wrapText="1"/>
    </xf>
    <xf numFmtId="0" fontId="21" fillId="3" borderId="1" xfId="0" applyFont="1" applyFill="1" applyBorder="1"/>
    <xf numFmtId="164" fontId="21" fillId="3" borderId="1" xfId="1" applyNumberFormat="1" applyFont="1" applyFill="1" applyBorder="1" applyAlignment="1">
      <alignment horizontal="center" vertical="center"/>
    </xf>
    <xf numFmtId="1" fontId="21" fillId="3" borderId="1" xfId="1" applyNumberFormat="1" applyFont="1" applyFill="1" applyBorder="1" applyAlignment="1">
      <alignment horizontal="center" vertical="center"/>
    </xf>
    <xf numFmtId="0" fontId="21" fillId="3" borderId="1" xfId="1" applyNumberFormat="1" applyFont="1" applyFill="1" applyBorder="1" applyAlignment="1">
      <alignment horizontal="center"/>
    </xf>
    <xf numFmtId="164" fontId="25" fillId="3" borderId="1" xfId="0" applyNumberFormat="1" applyFont="1" applyFill="1" applyBorder="1" applyAlignment="1">
      <alignment horizontal="center"/>
    </xf>
    <xf numFmtId="0" fontId="20" fillId="11" borderId="3" xfId="1" applyFont="1" applyFill="1" applyBorder="1" applyAlignment="1">
      <alignment horizontal="left"/>
    </xf>
    <xf numFmtId="0" fontId="20" fillId="11" borderId="5" xfId="1" applyFont="1" applyFill="1" applyBorder="1" applyAlignment="1">
      <alignment horizontal="left"/>
    </xf>
    <xf numFmtId="0" fontId="20" fillId="11" borderId="7" xfId="1" applyFont="1" applyFill="1" applyBorder="1" applyAlignment="1">
      <alignment horizontal="left"/>
    </xf>
    <xf numFmtId="0" fontId="20" fillId="6" borderId="18" xfId="1" applyFont="1" applyFill="1" applyBorder="1" applyAlignment="1">
      <alignment horizontal="left"/>
    </xf>
    <xf numFmtId="0" fontId="20" fillId="6" borderId="17" xfId="1" applyFont="1" applyFill="1" applyBorder="1" applyAlignment="1">
      <alignment horizontal="left"/>
    </xf>
    <xf numFmtId="0" fontId="20" fillId="6" borderId="25" xfId="1" applyFont="1" applyFill="1" applyBorder="1" applyAlignment="1">
      <alignment horizontal="left"/>
    </xf>
    <xf numFmtId="0" fontId="20" fillId="6" borderId="3" xfId="1" applyFont="1" applyFill="1" applyBorder="1" applyAlignment="1">
      <alignment horizontal="left"/>
    </xf>
    <xf numFmtId="0" fontId="20" fillId="6" borderId="5" xfId="1" applyFont="1" applyFill="1" applyBorder="1" applyAlignment="1">
      <alignment horizontal="left"/>
    </xf>
    <xf numFmtId="0" fontId="20" fillId="6" borderId="7" xfId="1" applyFont="1" applyFill="1" applyBorder="1" applyAlignment="1">
      <alignment horizontal="left"/>
    </xf>
    <xf numFmtId="0" fontId="20" fillId="13" borderId="14" xfId="1" applyFont="1" applyFill="1" applyBorder="1" applyAlignment="1">
      <alignment horizontal="left"/>
    </xf>
    <xf numFmtId="0" fontId="20" fillId="13" borderId="13" xfId="1" applyFont="1" applyFill="1" applyBorder="1" applyAlignment="1">
      <alignment horizontal="left"/>
    </xf>
    <xf numFmtId="0" fontId="20" fillId="13" borderId="5" xfId="1" applyFont="1" applyFill="1" applyBorder="1" applyAlignment="1">
      <alignment horizontal="left"/>
    </xf>
    <xf numFmtId="0" fontId="20" fillId="6" borderId="14" xfId="1" applyFont="1" applyFill="1" applyBorder="1" applyAlignment="1">
      <alignment horizontal="left"/>
    </xf>
    <xf numFmtId="0" fontId="20" fillId="6" borderId="13" xfId="1" applyFont="1" applyFill="1" applyBorder="1" applyAlignment="1">
      <alignment horizontal="left"/>
    </xf>
    <xf numFmtId="0" fontId="19" fillId="0" borderId="14" xfId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4" xfId="1" applyFont="1" applyFill="1" applyBorder="1" applyAlignment="1">
      <alignment horizontal="right"/>
    </xf>
    <xf numFmtId="0" fontId="19" fillId="0" borderId="13" xfId="1" applyFont="1" applyFill="1" applyBorder="1" applyAlignment="1">
      <alignment horizontal="right"/>
    </xf>
    <xf numFmtId="1" fontId="19" fillId="0" borderId="0" xfId="1" applyNumberFormat="1" applyFont="1" applyFill="1" applyBorder="1" applyAlignment="1">
      <alignment horizontal="right" vertical="center"/>
    </xf>
    <xf numFmtId="1" fontId="19" fillId="0" borderId="4" xfId="1" applyNumberFormat="1" applyFont="1" applyFill="1" applyBorder="1" applyAlignment="1">
      <alignment horizontal="right" vertical="center"/>
    </xf>
    <xf numFmtId="0" fontId="20" fillId="10" borderId="3" xfId="1" applyFont="1" applyFill="1" applyBorder="1" applyAlignment="1">
      <alignment horizontal="left" vertical="center" wrapText="1"/>
    </xf>
    <xf numFmtId="0" fontId="20" fillId="10" borderId="5" xfId="1" applyFont="1" applyFill="1" applyBorder="1" applyAlignment="1">
      <alignment horizontal="left" vertical="center" wrapText="1"/>
    </xf>
    <xf numFmtId="0" fontId="20" fillId="10" borderId="7" xfId="1" applyFont="1" applyFill="1" applyBorder="1" applyAlignment="1">
      <alignment horizontal="left" vertical="center" wrapText="1"/>
    </xf>
    <xf numFmtId="0" fontId="20" fillId="9" borderId="14" xfId="1" applyFont="1" applyFill="1" applyBorder="1" applyAlignment="1">
      <alignment horizontal="left" vertical="center" wrapText="1"/>
    </xf>
    <xf numFmtId="0" fontId="20" fillId="9" borderId="13" xfId="1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8" borderId="14" xfId="1" applyFont="1" applyFill="1" applyBorder="1" applyAlignment="1">
      <alignment horizontal="left"/>
    </xf>
    <xf numFmtId="0" fontId="20" fillId="8" borderId="13" xfId="1" applyFont="1" applyFill="1" applyBorder="1" applyAlignment="1">
      <alignment horizontal="left"/>
    </xf>
    <xf numFmtId="0" fontId="20" fillId="7" borderId="5" xfId="1" applyFont="1" applyFill="1" applyBorder="1" applyAlignment="1">
      <alignment horizontal="left"/>
    </xf>
    <xf numFmtId="0" fontId="20" fillId="7" borderId="7" xfId="1" applyFont="1" applyFill="1" applyBorder="1" applyAlignment="1">
      <alignment horizontal="left"/>
    </xf>
    <xf numFmtId="0" fontId="20" fillId="12" borderId="5" xfId="1" applyFont="1" applyFill="1" applyBorder="1" applyAlignment="1">
      <alignment horizontal="left"/>
    </xf>
    <xf numFmtId="0" fontId="20" fillId="12" borderId="7" xfId="1" applyFont="1" applyFill="1" applyBorder="1" applyAlignment="1">
      <alignment horizontal="left"/>
    </xf>
    <xf numFmtId="0" fontId="20" fillId="6" borderId="10" xfId="1" applyFont="1" applyFill="1" applyBorder="1" applyAlignment="1">
      <alignment horizontal="left"/>
    </xf>
    <xf numFmtId="0" fontId="27" fillId="15" borderId="6" xfId="0" applyFont="1" applyFill="1" applyBorder="1" applyAlignment="1">
      <alignment horizontal="left"/>
    </xf>
    <xf numFmtId="0" fontId="27" fillId="15" borderId="0" xfId="0" applyFont="1" applyFill="1" applyAlignment="1">
      <alignment horizontal="left"/>
    </xf>
    <xf numFmtId="0" fontId="25" fillId="0" borderId="4" xfId="0" applyFont="1" applyBorder="1" applyAlignment="1">
      <alignment horizontal="center"/>
    </xf>
    <xf numFmtId="0" fontId="27" fillId="16" borderId="0" xfId="0" applyFont="1" applyFill="1" applyAlignment="1">
      <alignment horizontal="left"/>
    </xf>
    <xf numFmtId="0" fontId="20" fillId="8" borderId="0" xfId="1" applyFont="1" applyFill="1" applyBorder="1" applyAlignment="1">
      <alignment horizontal="left"/>
    </xf>
    <xf numFmtId="0" fontId="20" fillId="8" borderId="4" xfId="1" applyFont="1" applyFill="1" applyBorder="1" applyAlignment="1">
      <alignment horizontal="left"/>
    </xf>
    <xf numFmtId="0" fontId="20" fillId="7" borderId="0" xfId="1" applyFont="1" applyFill="1" applyBorder="1" applyAlignment="1">
      <alignment horizontal="left"/>
    </xf>
    <xf numFmtId="0" fontId="20" fillId="7" borderId="4" xfId="1" applyFont="1" applyFill="1" applyBorder="1" applyAlignment="1">
      <alignment horizontal="left"/>
    </xf>
    <xf numFmtId="0" fontId="20" fillId="6" borderId="0" xfId="1" applyFont="1" applyFill="1" applyBorder="1" applyAlignment="1">
      <alignment horizontal="left"/>
    </xf>
    <xf numFmtId="0" fontId="20" fillId="6" borderId="4" xfId="1" applyFont="1" applyFill="1" applyBorder="1" applyAlignment="1">
      <alignment horizontal="left"/>
    </xf>
    <xf numFmtId="0" fontId="20" fillId="10" borderId="0" xfId="1" applyFont="1" applyFill="1" applyBorder="1" applyAlignment="1">
      <alignment horizontal="left"/>
    </xf>
    <xf numFmtId="0" fontId="20" fillId="2" borderId="5" xfId="1" applyFont="1" applyFill="1" applyBorder="1" applyAlignment="1">
      <alignment horizontal="left"/>
    </xf>
    <xf numFmtId="0" fontId="20" fillId="2" borderId="7" xfId="1" applyFont="1" applyFill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20" fillId="2" borderId="10" xfId="1" applyFont="1" applyFill="1" applyBorder="1" applyAlignment="1">
      <alignment horizontal="left"/>
    </xf>
    <xf numFmtId="0" fontId="20" fillId="2" borderId="14" xfId="1" applyFont="1" applyFill="1" applyBorder="1" applyAlignment="1">
      <alignment horizontal="left"/>
    </xf>
    <xf numFmtId="0" fontId="20" fillId="2" borderId="13" xfId="1" applyFont="1" applyFill="1" applyBorder="1" applyAlignment="1">
      <alignment horizontal="left"/>
    </xf>
    <xf numFmtId="0" fontId="19" fillId="14" borderId="14" xfId="1" applyFont="1" applyFill="1" applyBorder="1" applyAlignment="1">
      <alignment horizontal="left"/>
    </xf>
    <xf numFmtId="0" fontId="19" fillId="14" borderId="13" xfId="1" applyFont="1" applyFill="1" applyBorder="1" applyAlignment="1">
      <alignment horizontal="left"/>
    </xf>
    <xf numFmtId="0" fontId="20" fillId="6" borderId="0" xfId="1" applyFont="1" applyFill="1" applyBorder="1" applyAlignment="1">
      <alignment horizontal="left" wrapText="1"/>
    </xf>
    <xf numFmtId="0" fontId="20" fillId="6" borderId="4" xfId="1" applyFont="1" applyFill="1" applyBorder="1" applyAlignment="1">
      <alignment horizontal="left" wrapText="1"/>
    </xf>
    <xf numFmtId="0" fontId="24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6" borderId="9" xfId="1" applyFont="1" applyFill="1" applyBorder="1" applyAlignment="1">
      <alignment horizontal="left"/>
    </xf>
    <xf numFmtId="0" fontId="20" fillId="13" borderId="0" xfId="1" applyFont="1" applyFill="1" applyBorder="1" applyAlignment="1">
      <alignment horizontal="left"/>
    </xf>
    <xf numFmtId="0" fontId="20" fillId="13" borderId="4" xfId="1" applyFont="1" applyFill="1" applyBorder="1" applyAlignment="1">
      <alignment horizontal="left"/>
    </xf>
  </cellXfs>
  <cellStyles count="7">
    <cellStyle name="Currency" xfId="3" builtinId="4"/>
    <cellStyle name="Currency 2" xfId="6" xr:uid="{66D5DE49-2EFC-4724-B4FE-780CD864C04B}"/>
    <cellStyle name="Normal" xfId="0" builtinId="0"/>
    <cellStyle name="normal 2" xfId="1" xr:uid="{793A678D-E611-417B-9A87-1588E783CA94}"/>
    <cellStyle name="Normal 2 4" xfId="4" xr:uid="{888C1E67-8C05-4F85-8768-30B81EBF1FA1}"/>
    <cellStyle name="Normal_Sheet1" xfId="5" xr:uid="{27377E6A-38B7-4BEB-A4ED-3BB0C35E09E5}"/>
    <cellStyle name="normal_Sheet1_1" xfId="2" xr:uid="{6E0B60C6-6BFE-4340-A0F1-BA9FD5A226E5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3F48"/>
      <color rgb="FF5E93DB"/>
      <color rgb="FFFF3399"/>
      <color rgb="FF8A75D1"/>
      <color rgb="FF00BFB2"/>
      <color rgb="FFFF9015"/>
      <color rgb="FF651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8F0F-EAB5-47BC-89DA-21515EA2A0EA}">
  <sheetPr>
    <pageSetUpPr fitToPage="1"/>
  </sheetPr>
  <dimension ref="A1:K77"/>
  <sheetViews>
    <sheetView showGridLines="0" tabSelected="1" view="pageBreakPreview" zoomScaleNormal="100" zoomScaleSheetLayoutView="100" workbookViewId="0">
      <pane ySplit="1" topLeftCell="A2" activePane="bottomLeft" state="frozen"/>
      <selection activeCell="A121" sqref="A121"/>
      <selection pane="bottomLeft" activeCell="P15" sqref="P15"/>
    </sheetView>
  </sheetViews>
  <sheetFormatPr defaultColWidth="9.1796875" defaultRowHeight="15.5" x14ac:dyDescent="0.35"/>
  <cols>
    <col min="1" max="1" width="9.1796875" style="3"/>
    <col min="2" max="2" width="45.81640625" style="3" customWidth="1"/>
    <col min="3" max="3" width="15.54296875" style="27" customWidth="1"/>
    <col min="4" max="4" width="13.453125" style="27" customWidth="1"/>
    <col min="5" max="5" width="13.1796875" style="3" customWidth="1"/>
    <col min="6" max="6" width="17.453125" style="3" customWidth="1"/>
    <col min="7" max="7" width="17.81640625" style="3" customWidth="1"/>
    <col min="8" max="8" width="14.453125" style="3" customWidth="1"/>
    <col min="9" max="9" width="17.26953125" style="3" customWidth="1"/>
    <col min="10" max="10" width="17" style="5" customWidth="1"/>
    <col min="11" max="11" width="18.1796875" style="3" customWidth="1"/>
    <col min="12" max="16384" width="9.1796875" style="3"/>
  </cols>
  <sheetData>
    <row r="1" spans="1:11" s="14" customFormat="1" ht="47" thickBot="1" x14ac:dyDescent="0.4">
      <c r="A1" s="123" t="s">
        <v>0</v>
      </c>
      <c r="B1" s="124" t="s">
        <v>1</v>
      </c>
      <c r="C1" s="125" t="s">
        <v>2</v>
      </c>
      <c r="D1" s="125" t="s">
        <v>3</v>
      </c>
      <c r="E1" s="125" t="s">
        <v>4</v>
      </c>
      <c r="F1" s="125" t="s">
        <v>5</v>
      </c>
      <c r="G1" s="125" t="s">
        <v>6</v>
      </c>
      <c r="H1" s="125" t="s">
        <v>7</v>
      </c>
      <c r="I1" s="125" t="s">
        <v>8</v>
      </c>
      <c r="J1" s="126" t="s">
        <v>9</v>
      </c>
      <c r="K1" s="127" t="s">
        <v>10</v>
      </c>
    </row>
    <row r="2" spans="1:11" x14ac:dyDescent="0.35">
      <c r="A2" s="158" t="s">
        <v>11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x14ac:dyDescent="0.35">
      <c r="A3" s="55">
        <v>211051</v>
      </c>
      <c r="B3" s="65" t="s">
        <v>12</v>
      </c>
      <c r="C3" s="37">
        <v>56</v>
      </c>
      <c r="D3" s="37">
        <f>SUM(C3*81%)</f>
        <v>45.36</v>
      </c>
      <c r="E3" s="38">
        <v>16</v>
      </c>
      <c r="F3" s="38">
        <v>473</v>
      </c>
      <c r="G3" s="139">
        <v>1.6</v>
      </c>
      <c r="H3" s="140">
        <f>F3/G3</f>
        <v>295.625</v>
      </c>
      <c r="I3" s="141" t="s">
        <v>13</v>
      </c>
      <c r="J3" s="37">
        <f t="shared" ref="J3:J8" si="0">(C3/H3)</f>
        <v>0.18942917547568711</v>
      </c>
      <c r="K3" s="142">
        <f>SUM(D3/H3)</f>
        <v>0.15343763213530656</v>
      </c>
    </row>
    <row r="4" spans="1:11" x14ac:dyDescent="0.35">
      <c r="A4" s="55">
        <v>211458</v>
      </c>
      <c r="B4" s="143" t="s">
        <v>14</v>
      </c>
      <c r="C4" s="37">
        <v>56</v>
      </c>
      <c r="D4" s="37">
        <f t="shared" ref="D4:D8" si="1">SUM(C4*81%)</f>
        <v>45.36</v>
      </c>
      <c r="E4" s="39">
        <v>16</v>
      </c>
      <c r="F4" s="39">
        <v>473</v>
      </c>
      <c r="G4" s="144">
        <v>1.6</v>
      </c>
      <c r="H4" s="140">
        <f>F4/G4</f>
        <v>295.625</v>
      </c>
      <c r="I4" s="141" t="s">
        <v>13</v>
      </c>
      <c r="J4" s="37">
        <f t="shared" si="0"/>
        <v>0.18942917547568711</v>
      </c>
      <c r="K4" s="142">
        <f t="shared" ref="K4:K63" si="2">SUM(D4/H4)</f>
        <v>0.15343763213530656</v>
      </c>
    </row>
    <row r="5" spans="1:11" x14ac:dyDescent="0.35">
      <c r="A5" s="55">
        <v>201101</v>
      </c>
      <c r="B5" s="65" t="s">
        <v>15</v>
      </c>
      <c r="C5" s="37">
        <v>56</v>
      </c>
      <c r="D5" s="37">
        <f t="shared" si="1"/>
        <v>45.36</v>
      </c>
      <c r="E5" s="38">
        <v>32</v>
      </c>
      <c r="F5" s="38">
        <v>946</v>
      </c>
      <c r="G5" s="89">
        <v>1.25</v>
      </c>
      <c r="H5" s="140">
        <f>F5/G5</f>
        <v>756.8</v>
      </c>
      <c r="I5" s="139" t="s">
        <v>16</v>
      </c>
      <c r="J5" s="37">
        <f t="shared" si="0"/>
        <v>7.399577167019028E-2</v>
      </c>
      <c r="K5" s="142">
        <f t="shared" si="2"/>
        <v>5.9936575052854123E-2</v>
      </c>
    </row>
    <row r="6" spans="1:11" x14ac:dyDescent="0.35">
      <c r="A6" s="55">
        <v>201511</v>
      </c>
      <c r="B6" s="36" t="s">
        <v>17</v>
      </c>
      <c r="C6" s="37">
        <v>49</v>
      </c>
      <c r="D6" s="37">
        <f t="shared" si="1"/>
        <v>39.690000000000005</v>
      </c>
      <c r="E6" s="38">
        <v>16</v>
      </c>
      <c r="F6" s="38">
        <v>473</v>
      </c>
      <c r="G6" s="89">
        <v>2.5</v>
      </c>
      <c r="H6" s="140">
        <f>F6/G6</f>
        <v>189.2</v>
      </c>
      <c r="I6" s="139" t="s">
        <v>13</v>
      </c>
      <c r="J6" s="37">
        <f t="shared" si="0"/>
        <v>0.25898520084566595</v>
      </c>
      <c r="K6" s="142">
        <f t="shared" si="2"/>
        <v>0.20977801268498947</v>
      </c>
    </row>
    <row r="7" spans="1:11" s="13" customFormat="1" x14ac:dyDescent="0.35">
      <c r="A7" s="55">
        <v>211326</v>
      </c>
      <c r="B7" s="65" t="s">
        <v>18</v>
      </c>
      <c r="C7" s="37">
        <v>47</v>
      </c>
      <c r="D7" s="37">
        <f t="shared" si="1"/>
        <v>38.07</v>
      </c>
      <c r="E7" s="38">
        <v>16</v>
      </c>
      <c r="F7" s="38">
        <v>473</v>
      </c>
      <c r="G7" s="38">
        <v>2.5</v>
      </c>
      <c r="H7" s="140">
        <f>F7/G7</f>
        <v>189.2</v>
      </c>
      <c r="I7" s="38" t="s">
        <v>13</v>
      </c>
      <c r="J7" s="37">
        <f t="shared" si="0"/>
        <v>0.24841437632135308</v>
      </c>
      <c r="K7" s="142">
        <f t="shared" si="2"/>
        <v>0.201215644820296</v>
      </c>
    </row>
    <row r="8" spans="1:11" s="13" customFormat="1" ht="16" thickBot="1" x14ac:dyDescent="0.4">
      <c r="A8" s="75">
        <v>211512</v>
      </c>
      <c r="B8" s="65" t="s">
        <v>20</v>
      </c>
      <c r="C8" s="37">
        <v>49</v>
      </c>
      <c r="D8" s="37">
        <f t="shared" si="1"/>
        <v>39.690000000000005</v>
      </c>
      <c r="E8" s="38">
        <v>16</v>
      </c>
      <c r="F8" s="38">
        <v>473</v>
      </c>
      <c r="G8" s="38"/>
      <c r="H8" s="140">
        <v>294</v>
      </c>
      <c r="I8" s="38" t="s">
        <v>13</v>
      </c>
      <c r="J8" s="37">
        <f t="shared" si="0"/>
        <v>0.16666666666666666</v>
      </c>
      <c r="K8" s="142">
        <f t="shared" si="2"/>
        <v>0.13500000000000001</v>
      </c>
    </row>
    <row r="9" spans="1:11" x14ac:dyDescent="0.35">
      <c r="A9" s="158" t="s">
        <v>21</v>
      </c>
      <c r="B9" s="159"/>
      <c r="C9" s="159"/>
      <c r="D9" s="159"/>
      <c r="E9" s="159"/>
      <c r="F9" s="159"/>
      <c r="G9" s="159"/>
      <c r="H9" s="159"/>
      <c r="I9" s="159"/>
      <c r="J9" s="159"/>
      <c r="K9" s="160"/>
    </row>
    <row r="10" spans="1:11" x14ac:dyDescent="0.35">
      <c r="A10" s="62">
        <v>211501</v>
      </c>
      <c r="B10" s="65" t="s">
        <v>22</v>
      </c>
      <c r="C10" s="37">
        <v>69</v>
      </c>
      <c r="D10" s="37">
        <f>SUM(C10*81%)</f>
        <v>55.89</v>
      </c>
      <c r="E10" s="38">
        <v>5.0999999999999996</v>
      </c>
      <c r="F10" s="38">
        <v>150</v>
      </c>
      <c r="G10" s="89">
        <v>2.81</v>
      </c>
      <c r="H10" s="140">
        <f>F10/G10</f>
        <v>53.380782918149464</v>
      </c>
      <c r="I10" s="139" t="s">
        <v>23</v>
      </c>
      <c r="J10" s="37">
        <f>(C10/H10)</f>
        <v>1.2926</v>
      </c>
      <c r="K10" s="142">
        <f t="shared" si="2"/>
        <v>1.0470060000000001</v>
      </c>
    </row>
    <row r="11" spans="1:11" x14ac:dyDescent="0.35">
      <c r="A11" s="145">
        <v>211249</v>
      </c>
      <c r="B11" s="65" t="s">
        <v>24</v>
      </c>
      <c r="C11" s="37">
        <v>59</v>
      </c>
      <c r="D11" s="37">
        <f t="shared" ref="D11:D13" si="3">SUM(C11*81%)</f>
        <v>47.790000000000006</v>
      </c>
      <c r="E11" s="38">
        <v>6</v>
      </c>
      <c r="F11" s="38">
        <v>170</v>
      </c>
      <c r="G11" s="139">
        <v>2.5</v>
      </c>
      <c r="H11" s="140">
        <f>F11/G11</f>
        <v>68</v>
      </c>
      <c r="I11" s="139" t="s">
        <v>13</v>
      </c>
      <c r="J11" s="37">
        <f>(C11/H11)</f>
        <v>0.86764705882352944</v>
      </c>
      <c r="K11" s="142">
        <f t="shared" si="2"/>
        <v>0.7027941176470589</v>
      </c>
    </row>
    <row r="12" spans="1:11" x14ac:dyDescent="0.35">
      <c r="A12" s="62">
        <v>211453</v>
      </c>
      <c r="B12" s="36" t="s">
        <v>25</v>
      </c>
      <c r="C12" s="37">
        <v>59</v>
      </c>
      <c r="D12" s="37">
        <f t="shared" si="3"/>
        <v>47.790000000000006</v>
      </c>
      <c r="E12" s="38">
        <v>4</v>
      </c>
      <c r="F12" s="38">
        <v>114</v>
      </c>
      <c r="G12" s="89">
        <v>1.6</v>
      </c>
      <c r="H12" s="140">
        <f>F12/G12</f>
        <v>71.25</v>
      </c>
      <c r="I12" s="139" t="s">
        <v>13</v>
      </c>
      <c r="J12" s="37">
        <f>(C12/H12)</f>
        <v>0.82807017543859651</v>
      </c>
      <c r="K12" s="142">
        <f t="shared" si="2"/>
        <v>0.6707368421052633</v>
      </c>
    </row>
    <row r="13" spans="1:11" x14ac:dyDescent="0.35">
      <c r="A13" s="145">
        <v>211030</v>
      </c>
      <c r="B13" s="65" t="s">
        <v>26</v>
      </c>
      <c r="C13" s="37">
        <v>59</v>
      </c>
      <c r="D13" s="37">
        <f t="shared" si="3"/>
        <v>47.790000000000006</v>
      </c>
      <c r="E13" s="38">
        <v>6</v>
      </c>
      <c r="F13" s="38">
        <v>177</v>
      </c>
      <c r="G13" s="89">
        <v>5</v>
      </c>
      <c r="H13" s="140">
        <f>F13/G13</f>
        <v>35.4</v>
      </c>
      <c r="I13" s="139" t="s">
        <v>27</v>
      </c>
      <c r="J13" s="37">
        <f>(C13/H13)</f>
        <v>1.6666666666666667</v>
      </c>
      <c r="K13" s="142">
        <f t="shared" si="2"/>
        <v>1.3500000000000003</v>
      </c>
    </row>
    <row r="14" spans="1:11" x14ac:dyDescent="0.35">
      <c r="A14" s="161" t="s">
        <v>28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3"/>
    </row>
    <row r="15" spans="1:11" x14ac:dyDescent="0.35">
      <c r="A15" s="58">
        <v>211282</v>
      </c>
      <c r="B15" s="65" t="s">
        <v>29</v>
      </c>
      <c r="C15" s="37">
        <v>46</v>
      </c>
      <c r="D15" s="37">
        <f>SUM(C15*81%)</f>
        <v>37.260000000000005</v>
      </c>
      <c r="E15" s="38">
        <v>8</v>
      </c>
      <c r="F15" s="38">
        <v>237</v>
      </c>
      <c r="G15" s="89">
        <v>2</v>
      </c>
      <c r="H15" s="140">
        <f>(F15/G15)</f>
        <v>118.5</v>
      </c>
      <c r="I15" s="139" t="s">
        <v>23</v>
      </c>
      <c r="J15" s="37">
        <f>(C15/H15)</f>
        <v>0.3881856540084388</v>
      </c>
      <c r="K15" s="142">
        <f t="shared" si="2"/>
        <v>0.31443037974683546</v>
      </c>
    </row>
    <row r="16" spans="1:11" x14ac:dyDescent="0.35">
      <c r="A16" s="58">
        <v>211243</v>
      </c>
      <c r="B16" s="65" t="s">
        <v>30</v>
      </c>
      <c r="C16" s="37">
        <v>29</v>
      </c>
      <c r="D16" s="37">
        <f>SUM(C16*81%)</f>
        <v>23.490000000000002</v>
      </c>
      <c r="E16" s="38">
        <v>8</v>
      </c>
      <c r="F16" s="38">
        <v>237</v>
      </c>
      <c r="G16" s="139">
        <v>1</v>
      </c>
      <c r="H16" s="140">
        <f>(F16/G16)</f>
        <v>237</v>
      </c>
      <c r="I16" s="139" t="s">
        <v>23</v>
      </c>
      <c r="J16" s="37">
        <f>(C16/H16)</f>
        <v>0.12236286919831224</v>
      </c>
      <c r="K16" s="142">
        <f t="shared" si="2"/>
        <v>9.9113924050632921E-2</v>
      </c>
    </row>
    <row r="17" spans="1:11" x14ac:dyDescent="0.35">
      <c r="A17" s="161" t="s">
        <v>31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3"/>
    </row>
    <row r="18" spans="1:11" x14ac:dyDescent="0.35">
      <c r="A18" s="58">
        <v>211319</v>
      </c>
      <c r="B18" s="65" t="s">
        <v>32</v>
      </c>
      <c r="C18" s="37">
        <v>38</v>
      </c>
      <c r="D18" s="37">
        <f t="shared" ref="D18:D19" si="4">SUM(C18*81%)</f>
        <v>30.78</v>
      </c>
      <c r="E18" s="38">
        <v>6</v>
      </c>
      <c r="F18" s="38">
        <v>177</v>
      </c>
      <c r="G18" s="139">
        <v>2.9</v>
      </c>
      <c r="H18" s="140">
        <f>(F18/G18)</f>
        <v>61.03448275862069</v>
      </c>
      <c r="I18" s="139" t="s">
        <v>33</v>
      </c>
      <c r="J18" s="37">
        <f>(C18/H18)</f>
        <v>0.62259887005649717</v>
      </c>
      <c r="K18" s="142">
        <f t="shared" si="2"/>
        <v>0.50430508474576274</v>
      </c>
    </row>
    <row r="19" spans="1:11" x14ac:dyDescent="0.35">
      <c r="A19" s="58">
        <v>211073</v>
      </c>
      <c r="B19" s="65" t="s">
        <v>34</v>
      </c>
      <c r="C19" s="37">
        <v>35</v>
      </c>
      <c r="D19" s="37">
        <f t="shared" si="4"/>
        <v>28.35</v>
      </c>
      <c r="E19" s="38">
        <v>1</v>
      </c>
      <c r="F19" s="38">
        <v>30</v>
      </c>
      <c r="G19" s="139">
        <v>0.3</v>
      </c>
      <c r="H19" s="140">
        <f>(F19/G19)</f>
        <v>100</v>
      </c>
      <c r="I19" s="139" t="s">
        <v>35</v>
      </c>
      <c r="J19" s="37">
        <f>(C19/H19)</f>
        <v>0.35</v>
      </c>
      <c r="K19" s="142">
        <f t="shared" si="2"/>
        <v>0.28350000000000003</v>
      </c>
    </row>
    <row r="20" spans="1:11" x14ac:dyDescent="0.35">
      <c r="A20" s="58">
        <v>211204</v>
      </c>
      <c r="B20" s="65" t="s">
        <v>36</v>
      </c>
      <c r="C20" s="37">
        <v>34</v>
      </c>
      <c r="D20" s="37">
        <f>SUM(C20*81%)</f>
        <v>27.540000000000003</v>
      </c>
      <c r="E20" s="38">
        <v>4</v>
      </c>
      <c r="F20" s="38">
        <v>118</v>
      </c>
      <c r="G20" s="139">
        <v>0.3</v>
      </c>
      <c r="H20" s="140">
        <f>(F20/G20)</f>
        <v>393.33333333333337</v>
      </c>
      <c r="I20" s="139" t="s">
        <v>35</v>
      </c>
      <c r="J20" s="37">
        <f>(C20/H20)</f>
        <v>8.6440677966101692E-2</v>
      </c>
      <c r="K20" s="142">
        <f t="shared" si="2"/>
        <v>7.0016949152542376E-2</v>
      </c>
    </row>
    <row r="21" spans="1:11" ht="15.65" customHeight="1" x14ac:dyDescent="0.35">
      <c r="A21" s="161" t="s">
        <v>37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3"/>
    </row>
    <row r="22" spans="1:11" x14ac:dyDescent="0.35">
      <c r="A22" s="146">
        <v>211222</v>
      </c>
      <c r="B22" s="36" t="s">
        <v>38</v>
      </c>
      <c r="C22" s="37">
        <v>64</v>
      </c>
      <c r="D22" s="37">
        <f t="shared" ref="D22:D27" si="5">SUM(C22*81%)</f>
        <v>51.84</v>
      </c>
      <c r="E22" s="38">
        <v>2</v>
      </c>
      <c r="F22" s="38">
        <v>59</v>
      </c>
      <c r="G22" s="139">
        <v>2</v>
      </c>
      <c r="H22" s="140">
        <f>(F22/G22)</f>
        <v>29.5</v>
      </c>
      <c r="I22" s="139" t="s">
        <v>39</v>
      </c>
      <c r="J22" s="37">
        <f>(C22/H22)</f>
        <v>2.1694915254237288</v>
      </c>
      <c r="K22" s="142">
        <f>SUM(D22/H22)</f>
        <v>1.7572881355932204</v>
      </c>
    </row>
    <row r="23" spans="1:11" x14ac:dyDescent="0.35">
      <c r="A23" s="146">
        <v>211433</v>
      </c>
      <c r="B23" s="36" t="s">
        <v>40</v>
      </c>
      <c r="C23" s="37">
        <v>52</v>
      </c>
      <c r="D23" s="37">
        <f t="shared" si="5"/>
        <v>42.120000000000005</v>
      </c>
      <c r="E23" s="38">
        <v>2</v>
      </c>
      <c r="F23" s="38">
        <v>59</v>
      </c>
      <c r="G23" s="139">
        <v>2</v>
      </c>
      <c r="H23" s="140">
        <f>(F23/G23)</f>
        <v>29.5</v>
      </c>
      <c r="I23" s="139" t="s">
        <v>39</v>
      </c>
      <c r="J23" s="37">
        <f>(C23/H23)</f>
        <v>1.7627118644067796</v>
      </c>
      <c r="K23" s="142">
        <f t="shared" si="2"/>
        <v>1.4277966101694917</v>
      </c>
    </row>
    <row r="24" spans="1:11" x14ac:dyDescent="0.35">
      <c r="A24" s="146">
        <v>211454</v>
      </c>
      <c r="B24" s="36" t="s">
        <v>41</v>
      </c>
      <c r="C24" s="37">
        <v>124</v>
      </c>
      <c r="D24" s="37">
        <f t="shared" si="5"/>
        <v>100.44000000000001</v>
      </c>
      <c r="E24" s="38" t="s">
        <v>42</v>
      </c>
      <c r="F24" s="38" t="s">
        <v>42</v>
      </c>
      <c r="G24" s="139" t="s">
        <v>42</v>
      </c>
      <c r="H24" s="140">
        <v>12</v>
      </c>
      <c r="I24" s="139" t="s">
        <v>42</v>
      </c>
      <c r="J24" s="37">
        <v>12.2</v>
      </c>
      <c r="K24" s="142">
        <f t="shared" si="2"/>
        <v>8.370000000000001</v>
      </c>
    </row>
    <row r="25" spans="1:11" x14ac:dyDescent="0.35">
      <c r="A25" s="146">
        <v>211224</v>
      </c>
      <c r="B25" s="36" t="s">
        <v>43</v>
      </c>
      <c r="C25" s="37">
        <v>52</v>
      </c>
      <c r="D25" s="37">
        <f t="shared" si="5"/>
        <v>42.120000000000005</v>
      </c>
      <c r="E25" s="38">
        <v>2</v>
      </c>
      <c r="F25" s="38">
        <v>59</v>
      </c>
      <c r="G25" s="139">
        <v>2</v>
      </c>
      <c r="H25" s="140">
        <f>(F25/G25)</f>
        <v>29.5</v>
      </c>
      <c r="I25" s="139" t="s">
        <v>39</v>
      </c>
      <c r="J25" s="37">
        <f>(C25/H25)</f>
        <v>1.7627118644067796</v>
      </c>
      <c r="K25" s="142">
        <f t="shared" si="2"/>
        <v>1.4277966101694917</v>
      </c>
    </row>
    <row r="26" spans="1:11" x14ac:dyDescent="0.35">
      <c r="A26" s="146">
        <v>211225</v>
      </c>
      <c r="B26" s="36" t="s">
        <v>44</v>
      </c>
      <c r="C26" s="37">
        <v>52</v>
      </c>
      <c r="D26" s="37">
        <f t="shared" si="5"/>
        <v>42.120000000000005</v>
      </c>
      <c r="E26" s="38">
        <v>2</v>
      </c>
      <c r="F26" s="38">
        <v>59</v>
      </c>
      <c r="G26" s="139">
        <v>2</v>
      </c>
      <c r="H26" s="140">
        <f>(F26/G26)</f>
        <v>29.5</v>
      </c>
      <c r="I26" s="139" t="s">
        <v>39</v>
      </c>
      <c r="J26" s="37">
        <f>(C26/H26)</f>
        <v>1.7627118644067796</v>
      </c>
      <c r="K26" s="142">
        <f t="shared" si="2"/>
        <v>1.4277966101694917</v>
      </c>
    </row>
    <row r="27" spans="1:11" x14ac:dyDescent="0.35">
      <c r="A27" s="146">
        <v>210648</v>
      </c>
      <c r="B27" s="65" t="s">
        <v>45</v>
      </c>
      <c r="C27" s="37">
        <v>69</v>
      </c>
      <c r="D27" s="37">
        <f t="shared" si="5"/>
        <v>55.89</v>
      </c>
      <c r="E27" s="38">
        <v>4</v>
      </c>
      <c r="F27" s="38">
        <v>118</v>
      </c>
      <c r="G27" s="147">
        <v>1.25</v>
      </c>
      <c r="H27" s="140">
        <f>(F27/G27)</f>
        <v>94.4</v>
      </c>
      <c r="I27" s="139" t="s">
        <v>16</v>
      </c>
      <c r="J27" s="37">
        <f>(C27/F27)*G27</f>
        <v>0.73093220338983045</v>
      </c>
      <c r="K27" s="142">
        <f t="shared" si="2"/>
        <v>0.59205508474576263</v>
      </c>
    </row>
    <row r="28" spans="1:11" x14ac:dyDescent="0.35">
      <c r="A28" s="146">
        <v>211416</v>
      </c>
      <c r="B28" s="36" t="s">
        <v>46</v>
      </c>
      <c r="C28" s="37">
        <v>69</v>
      </c>
      <c r="D28" s="37">
        <f>SUM(C28*81%)</f>
        <v>55.89</v>
      </c>
      <c r="E28" s="38">
        <v>2</v>
      </c>
      <c r="F28" s="38">
        <v>59</v>
      </c>
      <c r="G28" s="89">
        <v>1.25</v>
      </c>
      <c r="H28" s="140">
        <f>F28/G28</f>
        <v>47.2</v>
      </c>
      <c r="I28" s="139" t="s">
        <v>16</v>
      </c>
      <c r="J28" s="37">
        <f>C28/H28</f>
        <v>1.4618644067796609</v>
      </c>
      <c r="K28" s="142">
        <f t="shared" si="2"/>
        <v>1.1841101694915253</v>
      </c>
    </row>
    <row r="29" spans="1:11" x14ac:dyDescent="0.35">
      <c r="A29" s="148">
        <v>711483</v>
      </c>
      <c r="B29" s="65" t="s">
        <v>241</v>
      </c>
      <c r="C29" s="37">
        <v>43.5</v>
      </c>
      <c r="D29" s="37">
        <v>43.5</v>
      </c>
      <c r="E29" s="38">
        <v>1</v>
      </c>
      <c r="F29" s="67"/>
      <c r="G29" s="67"/>
      <c r="H29" s="67">
        <v>66</v>
      </c>
      <c r="I29" s="68" t="s">
        <v>23</v>
      </c>
      <c r="J29" s="37">
        <f>C29/H29</f>
        <v>0.65909090909090906</v>
      </c>
      <c r="K29" s="142">
        <f t="shared" si="2"/>
        <v>0.65909090909090906</v>
      </c>
    </row>
    <row r="30" spans="1:11" x14ac:dyDescent="0.35">
      <c r="A30" s="161" t="s">
        <v>48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3"/>
    </row>
    <row r="31" spans="1:11" x14ac:dyDescent="0.35">
      <c r="A31" s="146">
        <v>211318</v>
      </c>
      <c r="B31" s="65" t="s">
        <v>49</v>
      </c>
      <c r="C31" s="37">
        <v>54</v>
      </c>
      <c r="D31" s="37">
        <f>SUM(C31*81%)</f>
        <v>43.74</v>
      </c>
      <c r="E31" s="38">
        <v>6</v>
      </c>
      <c r="F31" s="38">
        <v>177</v>
      </c>
      <c r="G31" s="139">
        <v>5</v>
      </c>
      <c r="H31" s="140">
        <f>(F31/G31)</f>
        <v>35.4</v>
      </c>
      <c r="I31" s="139" t="s">
        <v>27</v>
      </c>
      <c r="J31" s="37">
        <f>(C31/H31)</f>
        <v>1.5254237288135595</v>
      </c>
      <c r="K31" s="142">
        <f t="shared" si="2"/>
        <v>1.2355932203389832</v>
      </c>
    </row>
    <row r="32" spans="1:11" x14ac:dyDescent="0.35">
      <c r="A32" s="146">
        <v>211242</v>
      </c>
      <c r="B32" s="65" t="s">
        <v>50</v>
      </c>
      <c r="C32" s="37">
        <v>49</v>
      </c>
      <c r="D32" s="37">
        <f t="shared" ref="D32:D37" si="6">SUM(C32*81%)</f>
        <v>39.690000000000005</v>
      </c>
      <c r="E32" s="38">
        <v>6</v>
      </c>
      <c r="F32" s="38">
        <v>177</v>
      </c>
      <c r="G32" s="139">
        <v>5</v>
      </c>
      <c r="H32" s="140">
        <f>(F32/G32)</f>
        <v>35.4</v>
      </c>
      <c r="I32" s="139" t="s">
        <v>27</v>
      </c>
      <c r="J32" s="37">
        <f>(C32/H32)</f>
        <v>1.384180790960452</v>
      </c>
      <c r="K32" s="142">
        <f t="shared" si="2"/>
        <v>1.1211864406779664</v>
      </c>
    </row>
    <row r="33" spans="1:11" ht="29.5" customHeight="1" x14ac:dyDescent="0.35">
      <c r="A33" s="146">
        <v>211394</v>
      </c>
      <c r="B33" s="65" t="s">
        <v>51</v>
      </c>
      <c r="C33" s="37">
        <v>28</v>
      </c>
      <c r="D33" s="37">
        <f>SUM(C33*81%)</f>
        <v>22.68</v>
      </c>
      <c r="E33" s="149" t="s">
        <v>52</v>
      </c>
      <c r="F33" s="149" t="s">
        <v>53</v>
      </c>
      <c r="G33" s="141" t="s">
        <v>54</v>
      </c>
      <c r="H33" s="140">
        <v>3</v>
      </c>
      <c r="I33" s="139" t="s">
        <v>55</v>
      </c>
      <c r="J33" s="37">
        <f>(C33/H33)</f>
        <v>9.3333333333333339</v>
      </c>
      <c r="K33" s="142">
        <f t="shared" si="2"/>
        <v>7.56</v>
      </c>
    </row>
    <row r="34" spans="1:11" x14ac:dyDescent="0.35">
      <c r="A34" s="146">
        <v>210716</v>
      </c>
      <c r="B34" s="36" t="s">
        <v>56</v>
      </c>
      <c r="C34" s="37">
        <v>59</v>
      </c>
      <c r="D34" s="37">
        <f>SUM(C34*81%)</f>
        <v>47.790000000000006</v>
      </c>
      <c r="E34" s="38">
        <v>6</v>
      </c>
      <c r="F34" s="38">
        <v>177</v>
      </c>
      <c r="G34" s="139">
        <v>5</v>
      </c>
      <c r="H34" s="140">
        <f>(F34/G34)</f>
        <v>35.4</v>
      </c>
      <c r="I34" s="139" t="s">
        <v>27</v>
      </c>
      <c r="J34" s="37">
        <f>(C34/H34)</f>
        <v>1.6666666666666667</v>
      </c>
      <c r="K34" s="142">
        <f t="shared" si="2"/>
        <v>1.3500000000000003</v>
      </c>
    </row>
    <row r="35" spans="1:11" x14ac:dyDescent="0.35">
      <c r="A35" s="146">
        <v>211273</v>
      </c>
      <c r="B35" s="65" t="s">
        <v>57</v>
      </c>
      <c r="C35" s="37">
        <v>54</v>
      </c>
      <c r="D35" s="37">
        <f>SUM(C35*81%)</f>
        <v>43.74</v>
      </c>
      <c r="E35" s="38">
        <v>6</v>
      </c>
      <c r="F35" s="38">
        <v>177</v>
      </c>
      <c r="G35" s="139">
        <v>5</v>
      </c>
      <c r="H35" s="140">
        <v>34</v>
      </c>
      <c r="I35" s="139" t="s">
        <v>27</v>
      </c>
      <c r="J35" s="37">
        <f>(C35/H35)</f>
        <v>1.588235294117647</v>
      </c>
      <c r="K35" s="142">
        <f t="shared" si="2"/>
        <v>1.2864705882352943</v>
      </c>
    </row>
    <row r="36" spans="1:11" s="4" customFormat="1" x14ac:dyDescent="0.35">
      <c r="A36" s="150">
        <v>211462</v>
      </c>
      <c r="B36" s="143" t="s">
        <v>58</v>
      </c>
      <c r="C36" s="151">
        <v>55</v>
      </c>
      <c r="D36" s="37">
        <f t="shared" si="6"/>
        <v>44.550000000000004</v>
      </c>
      <c r="E36" s="39">
        <v>4</v>
      </c>
      <c r="F36" s="39">
        <v>118</v>
      </c>
      <c r="G36" s="144">
        <v>5</v>
      </c>
      <c r="H36" s="152">
        <v>23.6</v>
      </c>
      <c r="I36" s="144" t="s">
        <v>27</v>
      </c>
      <c r="J36" s="37">
        <f>C36/H36</f>
        <v>2.3305084745762712</v>
      </c>
      <c r="K36" s="142">
        <f t="shared" si="2"/>
        <v>1.8877118644067796</v>
      </c>
    </row>
    <row r="37" spans="1:11" x14ac:dyDescent="0.35">
      <c r="A37" s="146">
        <v>211489</v>
      </c>
      <c r="B37" s="143" t="s">
        <v>59</v>
      </c>
      <c r="C37" s="151">
        <v>59</v>
      </c>
      <c r="D37" s="37">
        <f t="shared" si="6"/>
        <v>47.790000000000006</v>
      </c>
      <c r="E37" s="39">
        <v>6</v>
      </c>
      <c r="F37" s="39" t="s">
        <v>60</v>
      </c>
      <c r="G37" s="144" t="s">
        <v>60</v>
      </c>
      <c r="H37" s="152">
        <v>6</v>
      </c>
      <c r="I37" s="144" t="s">
        <v>60</v>
      </c>
      <c r="J37" s="37">
        <f>C37/H37</f>
        <v>9.8333333333333339</v>
      </c>
      <c r="K37" s="142">
        <f t="shared" si="2"/>
        <v>7.9650000000000007</v>
      </c>
    </row>
    <row r="38" spans="1:11" x14ac:dyDescent="0.35">
      <c r="A38" s="161" t="s">
        <v>61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3"/>
    </row>
    <row r="39" spans="1:11" x14ac:dyDescent="0.35">
      <c r="A39" s="146">
        <v>210616</v>
      </c>
      <c r="B39" s="65" t="s">
        <v>62</v>
      </c>
      <c r="C39" s="37">
        <v>29</v>
      </c>
      <c r="D39" s="37">
        <f>SUM(C39*81%)</f>
        <v>23.490000000000002</v>
      </c>
      <c r="E39" s="38">
        <v>16</v>
      </c>
      <c r="F39" s="38">
        <v>473</v>
      </c>
      <c r="G39" s="139">
        <v>1</v>
      </c>
      <c r="H39" s="140">
        <f>(F39/G39)</f>
        <v>473</v>
      </c>
      <c r="I39" s="139" t="s">
        <v>63</v>
      </c>
      <c r="J39" s="37">
        <f>(C39/F39)*G39</f>
        <v>6.13107822410148E-2</v>
      </c>
      <c r="K39" s="142">
        <f t="shared" si="2"/>
        <v>4.9661733615221991E-2</v>
      </c>
    </row>
    <row r="40" spans="1:11" x14ac:dyDescent="0.35">
      <c r="A40" s="146">
        <v>202021</v>
      </c>
      <c r="B40" s="36" t="s">
        <v>64</v>
      </c>
      <c r="C40" s="37">
        <v>39</v>
      </c>
      <c r="D40" s="37">
        <f>SUM(C40*81%)</f>
        <v>31.590000000000003</v>
      </c>
      <c r="E40" s="38">
        <v>12</v>
      </c>
      <c r="F40" s="38">
        <v>355</v>
      </c>
      <c r="G40" s="89">
        <v>1</v>
      </c>
      <c r="H40" s="140">
        <f>(F40/G40)</f>
        <v>355</v>
      </c>
      <c r="I40" s="139" t="s">
        <v>63</v>
      </c>
      <c r="J40" s="37">
        <f>(C40/F40)*G40</f>
        <v>0.10985915492957747</v>
      </c>
      <c r="K40" s="142">
        <f t="shared" si="2"/>
        <v>8.8985915492957757E-2</v>
      </c>
    </row>
    <row r="41" spans="1:11" x14ac:dyDescent="0.35">
      <c r="A41" s="161" t="s">
        <v>65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</row>
    <row r="42" spans="1:11" s="4" customFormat="1" x14ac:dyDescent="0.35">
      <c r="A42" s="150">
        <v>211062</v>
      </c>
      <c r="B42" s="65" t="s">
        <v>66</v>
      </c>
      <c r="C42" s="37">
        <v>88</v>
      </c>
      <c r="D42" s="37">
        <f>SUM(C42*81%)</f>
        <v>71.28</v>
      </c>
      <c r="E42" s="38">
        <v>2.5</v>
      </c>
      <c r="F42" s="38">
        <v>74</v>
      </c>
      <c r="G42" s="139">
        <v>0.2</v>
      </c>
      <c r="H42" s="140">
        <f>(F42/G42)</f>
        <v>370</v>
      </c>
      <c r="I42" s="139" t="s">
        <v>67</v>
      </c>
      <c r="J42" s="37">
        <f>(C42/F42)*G42</f>
        <v>0.23783783783783785</v>
      </c>
      <c r="K42" s="142">
        <f t="shared" si="2"/>
        <v>0.19264864864864864</v>
      </c>
    </row>
    <row r="43" spans="1:11" s="4" customFormat="1" x14ac:dyDescent="0.35">
      <c r="A43" s="148">
        <v>711487</v>
      </c>
      <c r="B43" s="65" t="s">
        <v>242</v>
      </c>
      <c r="C43" s="37">
        <v>58</v>
      </c>
      <c r="D43" s="37">
        <v>56.5</v>
      </c>
      <c r="E43" s="38">
        <v>0.5</v>
      </c>
      <c r="F43" s="153">
        <v>15</v>
      </c>
      <c r="G43" s="131">
        <v>1</v>
      </c>
      <c r="H43" s="140">
        <v>167</v>
      </c>
      <c r="I43" s="131" t="s">
        <v>23</v>
      </c>
      <c r="J43" s="37">
        <f>(C43/F43)*G43</f>
        <v>3.8666666666666667</v>
      </c>
      <c r="K43" s="142">
        <f>SUM(D43/167)</f>
        <v>0.33832335329341318</v>
      </c>
    </row>
    <row r="44" spans="1:11" s="4" customFormat="1" ht="15.65" customHeight="1" x14ac:dyDescent="0.35">
      <c r="A44" s="161" t="s">
        <v>68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3"/>
    </row>
    <row r="45" spans="1:11" x14ac:dyDescent="0.35">
      <c r="A45" s="146">
        <v>211596</v>
      </c>
      <c r="B45" s="65" t="s">
        <v>69</v>
      </c>
      <c r="C45" s="37">
        <v>57</v>
      </c>
      <c r="D45" s="37">
        <f>SUM(C45*81%)</f>
        <v>46.17</v>
      </c>
      <c r="E45" s="38">
        <v>6</v>
      </c>
      <c r="F45" s="38">
        <v>177</v>
      </c>
      <c r="G45" s="89">
        <v>1.25</v>
      </c>
      <c r="H45" s="140">
        <f t="shared" ref="H45:H50" si="7">(F45/G45)</f>
        <v>141.6</v>
      </c>
      <c r="I45" s="139" t="s">
        <v>16</v>
      </c>
      <c r="J45" s="37">
        <f t="shared" ref="J45:J50" si="8">(C45/F45)*G45</f>
        <v>0.40254237288135591</v>
      </c>
      <c r="K45" s="142">
        <f t="shared" si="2"/>
        <v>0.32605932203389831</v>
      </c>
    </row>
    <row r="46" spans="1:11" x14ac:dyDescent="0.35">
      <c r="A46" s="146">
        <v>211323</v>
      </c>
      <c r="B46" s="65" t="s">
        <v>70</v>
      </c>
      <c r="C46" s="37">
        <v>57</v>
      </c>
      <c r="D46" s="37">
        <f t="shared" ref="D46:D59" si="9">SUM(C46*81%)</f>
        <v>46.17</v>
      </c>
      <c r="E46" s="38">
        <v>6</v>
      </c>
      <c r="F46" s="38">
        <v>177</v>
      </c>
      <c r="G46" s="89">
        <v>1.25</v>
      </c>
      <c r="H46" s="140">
        <f t="shared" si="7"/>
        <v>141.6</v>
      </c>
      <c r="I46" s="139" t="s">
        <v>16</v>
      </c>
      <c r="J46" s="37">
        <f t="shared" si="8"/>
        <v>0.40254237288135591</v>
      </c>
      <c r="K46" s="142">
        <f t="shared" si="2"/>
        <v>0.32605932203389831</v>
      </c>
    </row>
    <row r="47" spans="1:11" x14ac:dyDescent="0.35">
      <c r="A47" s="146">
        <v>211327</v>
      </c>
      <c r="B47" s="65" t="s">
        <v>71</v>
      </c>
      <c r="C47" s="37">
        <v>57</v>
      </c>
      <c r="D47" s="37">
        <f t="shared" si="9"/>
        <v>46.17</v>
      </c>
      <c r="E47" s="38">
        <v>6</v>
      </c>
      <c r="F47" s="38">
        <v>177</v>
      </c>
      <c r="G47" s="89">
        <v>1.25</v>
      </c>
      <c r="H47" s="140">
        <f t="shared" si="7"/>
        <v>141.6</v>
      </c>
      <c r="I47" s="139" t="s">
        <v>16</v>
      </c>
      <c r="J47" s="37">
        <f t="shared" si="8"/>
        <v>0.40254237288135591</v>
      </c>
      <c r="K47" s="142">
        <f t="shared" si="2"/>
        <v>0.32605932203389831</v>
      </c>
    </row>
    <row r="48" spans="1:11" x14ac:dyDescent="0.35">
      <c r="A48" s="146">
        <v>211476</v>
      </c>
      <c r="B48" s="65" t="s">
        <v>72</v>
      </c>
      <c r="C48" s="37">
        <v>74</v>
      </c>
      <c r="D48" s="37">
        <f t="shared" si="9"/>
        <v>59.940000000000005</v>
      </c>
      <c r="E48" s="38">
        <v>6</v>
      </c>
      <c r="F48" s="38">
        <v>177</v>
      </c>
      <c r="G48" s="89">
        <v>1.25</v>
      </c>
      <c r="H48" s="140">
        <f t="shared" si="7"/>
        <v>141.6</v>
      </c>
      <c r="I48" s="139" t="s">
        <v>16</v>
      </c>
      <c r="J48" s="37">
        <f t="shared" si="8"/>
        <v>0.52259887005649719</v>
      </c>
      <c r="K48" s="142">
        <f t="shared" si="2"/>
        <v>0.42330508474576278</v>
      </c>
    </row>
    <row r="49" spans="1:11" x14ac:dyDescent="0.35">
      <c r="A49" s="146">
        <v>211268</v>
      </c>
      <c r="B49" s="65" t="s">
        <v>73</v>
      </c>
      <c r="C49" s="37">
        <v>66</v>
      </c>
      <c r="D49" s="37">
        <f t="shared" si="9"/>
        <v>53.46</v>
      </c>
      <c r="E49" s="38">
        <v>6</v>
      </c>
      <c r="F49" s="38">
        <v>177</v>
      </c>
      <c r="G49" s="89">
        <v>1.25</v>
      </c>
      <c r="H49" s="140">
        <f t="shared" si="7"/>
        <v>141.6</v>
      </c>
      <c r="I49" s="139" t="s">
        <v>16</v>
      </c>
      <c r="J49" s="37">
        <f t="shared" si="8"/>
        <v>0.46610169491525422</v>
      </c>
      <c r="K49" s="142">
        <f t="shared" si="2"/>
        <v>0.37754237288135595</v>
      </c>
    </row>
    <row r="50" spans="1:11" x14ac:dyDescent="0.35">
      <c r="A50" s="146">
        <v>210543</v>
      </c>
      <c r="B50" s="65" t="s">
        <v>74</v>
      </c>
      <c r="C50" s="37">
        <v>66</v>
      </c>
      <c r="D50" s="37">
        <f t="shared" si="9"/>
        <v>53.46</v>
      </c>
      <c r="E50" s="38">
        <v>4</v>
      </c>
      <c r="F50" s="38">
        <v>118</v>
      </c>
      <c r="G50" s="89">
        <v>0.65</v>
      </c>
      <c r="H50" s="140">
        <f t="shared" si="7"/>
        <v>181.53846153846152</v>
      </c>
      <c r="I50" s="139" t="s">
        <v>67</v>
      </c>
      <c r="J50" s="37">
        <f t="shared" si="8"/>
        <v>0.36355932203389829</v>
      </c>
      <c r="K50" s="142">
        <f t="shared" si="2"/>
        <v>0.29448305084745768</v>
      </c>
    </row>
    <row r="51" spans="1:11" x14ac:dyDescent="0.35">
      <c r="A51" s="146">
        <v>211441</v>
      </c>
      <c r="B51" s="150" t="s">
        <v>75</v>
      </c>
      <c r="C51" s="72">
        <v>79</v>
      </c>
      <c r="D51" s="37">
        <f t="shared" si="9"/>
        <v>63.99</v>
      </c>
      <c r="E51" s="122">
        <v>6</v>
      </c>
      <c r="F51" s="122">
        <v>177</v>
      </c>
      <c r="G51" s="122">
        <v>1.25</v>
      </c>
      <c r="H51" s="140">
        <f>F51/G51</f>
        <v>141.6</v>
      </c>
      <c r="I51" s="122" t="s">
        <v>16</v>
      </c>
      <c r="J51" s="154">
        <f>C51/H51</f>
        <v>0.55790960451977401</v>
      </c>
      <c r="K51" s="142">
        <f t="shared" si="2"/>
        <v>0.451906779661017</v>
      </c>
    </row>
    <row r="52" spans="1:11" x14ac:dyDescent="0.35">
      <c r="A52" s="146">
        <v>211507</v>
      </c>
      <c r="B52" s="150" t="s">
        <v>76</v>
      </c>
      <c r="C52" s="72">
        <v>69</v>
      </c>
      <c r="D52" s="37">
        <f t="shared" si="9"/>
        <v>55.89</v>
      </c>
      <c r="E52" s="122">
        <v>6</v>
      </c>
      <c r="F52" s="122">
        <v>177</v>
      </c>
      <c r="G52" s="122">
        <v>1.25</v>
      </c>
      <c r="H52" s="140">
        <f>F52/G52</f>
        <v>141.6</v>
      </c>
      <c r="I52" s="122" t="s">
        <v>16</v>
      </c>
      <c r="J52" s="154">
        <f>C52/H52</f>
        <v>0.48728813559322037</v>
      </c>
      <c r="K52" s="142">
        <f t="shared" si="2"/>
        <v>0.39470338983050851</v>
      </c>
    </row>
    <row r="53" spans="1:11" x14ac:dyDescent="0.35">
      <c r="A53" s="148">
        <v>711466</v>
      </c>
      <c r="B53" s="65" t="s">
        <v>243</v>
      </c>
      <c r="C53" s="72">
        <v>63.5</v>
      </c>
      <c r="D53" s="37">
        <v>61.5</v>
      </c>
      <c r="E53" s="38">
        <v>1.7</v>
      </c>
      <c r="F53" s="67"/>
      <c r="G53" s="68"/>
      <c r="H53" s="67">
        <v>109</v>
      </c>
      <c r="I53" s="68" t="s">
        <v>23</v>
      </c>
      <c r="J53" s="154">
        <f>C53/H53</f>
        <v>0.58256880733944949</v>
      </c>
      <c r="K53" s="142">
        <f t="shared" si="2"/>
        <v>0.56422018348623848</v>
      </c>
    </row>
    <row r="54" spans="1:11" s="12" customFormat="1" x14ac:dyDescent="0.35">
      <c r="A54" s="146">
        <v>211063</v>
      </c>
      <c r="B54" s="36" t="s">
        <v>77</v>
      </c>
      <c r="C54" s="37">
        <v>74</v>
      </c>
      <c r="D54" s="37">
        <f t="shared" si="9"/>
        <v>59.940000000000005</v>
      </c>
      <c r="E54" s="38">
        <v>4</v>
      </c>
      <c r="F54" s="38">
        <v>118</v>
      </c>
      <c r="G54" s="89">
        <v>1.25</v>
      </c>
      <c r="H54" s="140">
        <f t="shared" ref="H54:H59" si="10">(F54/G54)</f>
        <v>94.4</v>
      </c>
      <c r="I54" s="139" t="s">
        <v>16</v>
      </c>
      <c r="J54" s="37">
        <f t="shared" ref="J54:J59" si="11">(C54/F54)*G54</f>
        <v>0.78389830508474578</v>
      </c>
      <c r="K54" s="142">
        <f t="shared" si="2"/>
        <v>0.63495762711864412</v>
      </c>
    </row>
    <row r="55" spans="1:11" x14ac:dyDescent="0.35">
      <c r="A55" s="146">
        <v>211005</v>
      </c>
      <c r="B55" s="36" t="s">
        <v>78</v>
      </c>
      <c r="C55" s="37">
        <v>64</v>
      </c>
      <c r="D55" s="37">
        <f t="shared" si="9"/>
        <v>51.84</v>
      </c>
      <c r="E55" s="38">
        <v>4</v>
      </c>
      <c r="F55" s="38">
        <v>118</v>
      </c>
      <c r="G55" s="89">
        <v>1.25</v>
      </c>
      <c r="H55" s="140">
        <f t="shared" si="10"/>
        <v>94.4</v>
      </c>
      <c r="I55" s="139" t="s">
        <v>16</v>
      </c>
      <c r="J55" s="37">
        <f t="shared" si="11"/>
        <v>0.67796610169491522</v>
      </c>
      <c r="K55" s="142">
        <f t="shared" si="2"/>
        <v>0.54915254237288136</v>
      </c>
    </row>
    <row r="56" spans="1:11" x14ac:dyDescent="0.35">
      <c r="A56" s="146">
        <v>210640</v>
      </c>
      <c r="B56" s="36" t="s">
        <v>79</v>
      </c>
      <c r="C56" s="37">
        <v>49</v>
      </c>
      <c r="D56" s="37">
        <f t="shared" si="9"/>
        <v>39.690000000000005</v>
      </c>
      <c r="E56" s="38">
        <v>1.7</v>
      </c>
      <c r="F56" s="38">
        <v>50</v>
      </c>
      <c r="G56" s="38">
        <v>0.35</v>
      </c>
      <c r="H56" s="140">
        <f t="shared" si="10"/>
        <v>142.85714285714286</v>
      </c>
      <c r="I56" s="38" t="s">
        <v>80</v>
      </c>
      <c r="J56" s="37">
        <f t="shared" si="11"/>
        <v>0.34299999999999997</v>
      </c>
      <c r="K56" s="142">
        <f t="shared" si="2"/>
        <v>0.27783000000000002</v>
      </c>
    </row>
    <row r="57" spans="1:11" x14ac:dyDescent="0.35">
      <c r="A57" s="146">
        <v>211412</v>
      </c>
      <c r="B57" s="150" t="s">
        <v>81</v>
      </c>
      <c r="C57" s="37">
        <v>59</v>
      </c>
      <c r="D57" s="37">
        <f t="shared" si="9"/>
        <v>47.790000000000006</v>
      </c>
      <c r="E57" s="122">
        <v>6</v>
      </c>
      <c r="F57" s="122">
        <v>177</v>
      </c>
      <c r="G57" s="122">
        <v>1.2</v>
      </c>
      <c r="H57" s="140">
        <f t="shared" si="10"/>
        <v>147.5</v>
      </c>
      <c r="I57" s="122" t="s">
        <v>16</v>
      </c>
      <c r="J57" s="37">
        <f t="shared" si="11"/>
        <v>0.39999999999999997</v>
      </c>
      <c r="K57" s="142">
        <f t="shared" si="2"/>
        <v>0.32400000000000007</v>
      </c>
    </row>
    <row r="58" spans="1:11" x14ac:dyDescent="0.35">
      <c r="A58" s="146">
        <v>211473</v>
      </c>
      <c r="B58" s="146" t="s">
        <v>82</v>
      </c>
      <c r="C58" s="37">
        <v>47</v>
      </c>
      <c r="D58" s="37">
        <f t="shared" si="9"/>
        <v>38.07</v>
      </c>
      <c r="E58" s="122">
        <v>1.7</v>
      </c>
      <c r="F58" s="122">
        <v>50</v>
      </c>
      <c r="G58" s="122">
        <v>0.4</v>
      </c>
      <c r="H58" s="140">
        <f t="shared" si="10"/>
        <v>125</v>
      </c>
      <c r="I58" s="122" t="s">
        <v>16</v>
      </c>
      <c r="J58" s="37">
        <f t="shared" si="11"/>
        <v>0.376</v>
      </c>
      <c r="K58" s="142">
        <f t="shared" si="2"/>
        <v>0.30456</v>
      </c>
    </row>
    <row r="59" spans="1:11" x14ac:dyDescent="0.35">
      <c r="A59" s="146">
        <v>211510</v>
      </c>
      <c r="B59" s="146" t="s">
        <v>83</v>
      </c>
      <c r="C59" s="37">
        <v>85</v>
      </c>
      <c r="D59" s="37">
        <f t="shared" si="9"/>
        <v>68.850000000000009</v>
      </c>
      <c r="E59" s="122">
        <v>5.0999999999999996</v>
      </c>
      <c r="F59" s="122">
        <v>150</v>
      </c>
      <c r="G59" s="122">
        <v>1.25</v>
      </c>
      <c r="H59" s="140">
        <f t="shared" si="10"/>
        <v>120</v>
      </c>
      <c r="I59" s="139" t="s">
        <v>16</v>
      </c>
      <c r="J59" s="37">
        <f t="shared" si="11"/>
        <v>0.70833333333333326</v>
      </c>
      <c r="K59" s="142">
        <f t="shared" si="2"/>
        <v>0.57375000000000009</v>
      </c>
    </row>
    <row r="60" spans="1:11" x14ac:dyDescent="0.35">
      <c r="A60" s="161" t="s">
        <v>84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x14ac:dyDescent="0.35">
      <c r="A61" s="146">
        <v>211306</v>
      </c>
      <c r="B61" s="65" t="s">
        <v>85</v>
      </c>
      <c r="C61" s="37">
        <v>52</v>
      </c>
      <c r="D61" s="37">
        <f>SUM(C61*81%)</f>
        <v>42.120000000000005</v>
      </c>
      <c r="E61" s="38">
        <v>4</v>
      </c>
      <c r="F61" s="38">
        <v>118</v>
      </c>
      <c r="G61" s="139">
        <v>1.5</v>
      </c>
      <c r="H61" s="140">
        <f t="shared" ref="H61:H66" si="12">(F61/G61)</f>
        <v>78.666666666666671</v>
      </c>
      <c r="I61" s="139" t="s">
        <v>16</v>
      </c>
      <c r="J61" s="37">
        <f t="shared" ref="J61:J69" si="13">(C61/H61)</f>
        <v>0.66101694915254239</v>
      </c>
      <c r="K61" s="142">
        <f t="shared" si="2"/>
        <v>0.53542372881355937</v>
      </c>
    </row>
    <row r="62" spans="1:11" x14ac:dyDescent="0.35">
      <c r="A62" s="146">
        <v>211307</v>
      </c>
      <c r="B62" s="65" t="s">
        <v>86</v>
      </c>
      <c r="C62" s="37">
        <v>92</v>
      </c>
      <c r="D62" s="37">
        <f t="shared" ref="D62:D70" si="14">SUM(C62*81%)</f>
        <v>74.52000000000001</v>
      </c>
      <c r="E62" s="38">
        <v>4</v>
      </c>
      <c r="F62" s="38">
        <v>118</v>
      </c>
      <c r="G62" s="139">
        <v>1.5</v>
      </c>
      <c r="H62" s="140">
        <f t="shared" si="12"/>
        <v>78.666666666666671</v>
      </c>
      <c r="I62" s="139" t="s">
        <v>16</v>
      </c>
      <c r="J62" s="37">
        <f t="shared" si="13"/>
        <v>1.1694915254237288</v>
      </c>
      <c r="K62" s="142">
        <f t="shared" si="2"/>
        <v>0.94728813559322045</v>
      </c>
    </row>
    <row r="63" spans="1:11" x14ac:dyDescent="0.35">
      <c r="A63" s="146">
        <v>211310</v>
      </c>
      <c r="B63" s="65" t="s">
        <v>87</v>
      </c>
      <c r="C63" s="37">
        <v>92</v>
      </c>
      <c r="D63" s="37">
        <f t="shared" si="14"/>
        <v>74.52000000000001</v>
      </c>
      <c r="E63" s="38">
        <v>4</v>
      </c>
      <c r="F63" s="38">
        <v>118</v>
      </c>
      <c r="G63" s="139">
        <v>1.5</v>
      </c>
      <c r="H63" s="140">
        <f t="shared" si="12"/>
        <v>78.666666666666671</v>
      </c>
      <c r="I63" s="139" t="s">
        <v>16</v>
      </c>
      <c r="J63" s="37">
        <f t="shared" si="13"/>
        <v>1.1694915254237288</v>
      </c>
      <c r="K63" s="142">
        <f t="shared" si="2"/>
        <v>0.94728813559322045</v>
      </c>
    </row>
    <row r="64" spans="1:11" x14ac:dyDescent="0.35">
      <c r="A64" s="146">
        <v>211333</v>
      </c>
      <c r="B64" s="65" t="s">
        <v>88</v>
      </c>
      <c r="C64" s="37">
        <v>92</v>
      </c>
      <c r="D64" s="37">
        <f t="shared" si="14"/>
        <v>74.52000000000001</v>
      </c>
      <c r="E64" s="38">
        <v>4</v>
      </c>
      <c r="F64" s="38">
        <v>118</v>
      </c>
      <c r="G64" s="139">
        <v>1.5</v>
      </c>
      <c r="H64" s="140">
        <f t="shared" si="12"/>
        <v>78.666666666666671</v>
      </c>
      <c r="I64" s="139" t="s">
        <v>16</v>
      </c>
      <c r="J64" s="37">
        <f t="shared" si="13"/>
        <v>1.1694915254237288</v>
      </c>
      <c r="K64" s="142">
        <f t="shared" ref="K64:K70" si="15">SUM(D64/H64)</f>
        <v>0.94728813559322045</v>
      </c>
    </row>
    <row r="65" spans="1:11" x14ac:dyDescent="0.35">
      <c r="A65" s="146">
        <v>211309</v>
      </c>
      <c r="B65" s="65" t="s">
        <v>89</v>
      </c>
      <c r="C65" s="37">
        <v>98</v>
      </c>
      <c r="D65" s="37">
        <f t="shared" si="14"/>
        <v>79.38000000000001</v>
      </c>
      <c r="E65" s="38">
        <v>4</v>
      </c>
      <c r="F65" s="38">
        <v>118</v>
      </c>
      <c r="G65" s="139">
        <v>1.5</v>
      </c>
      <c r="H65" s="140">
        <f t="shared" si="12"/>
        <v>78.666666666666671</v>
      </c>
      <c r="I65" s="139" t="s">
        <v>16</v>
      </c>
      <c r="J65" s="37">
        <f t="shared" si="13"/>
        <v>1.2457627118644068</v>
      </c>
      <c r="K65" s="142">
        <f t="shared" si="15"/>
        <v>1.0090677966101695</v>
      </c>
    </row>
    <row r="66" spans="1:11" x14ac:dyDescent="0.35">
      <c r="A66" s="146">
        <v>211311</v>
      </c>
      <c r="B66" s="65" t="s">
        <v>90</v>
      </c>
      <c r="C66" s="37">
        <v>44</v>
      </c>
      <c r="D66" s="37">
        <f t="shared" si="14"/>
        <v>35.64</v>
      </c>
      <c r="E66" s="38">
        <v>4</v>
      </c>
      <c r="F66" s="38">
        <v>118</v>
      </c>
      <c r="G66" s="139">
        <v>1.5</v>
      </c>
      <c r="H66" s="140">
        <f t="shared" si="12"/>
        <v>78.666666666666671</v>
      </c>
      <c r="I66" s="139" t="s">
        <v>16</v>
      </c>
      <c r="J66" s="37">
        <f t="shared" si="13"/>
        <v>0.55932203389830504</v>
      </c>
      <c r="K66" s="142">
        <f t="shared" si="15"/>
        <v>0.45305084745762708</v>
      </c>
    </row>
    <row r="67" spans="1:11" x14ac:dyDescent="0.35">
      <c r="A67" s="146">
        <v>211479</v>
      </c>
      <c r="B67" s="65" t="s">
        <v>91</v>
      </c>
      <c r="C67" s="37">
        <v>79</v>
      </c>
      <c r="D67" s="37">
        <f t="shared" si="14"/>
        <v>63.99</v>
      </c>
      <c r="E67" s="38" t="s">
        <v>92</v>
      </c>
      <c r="F67" s="38"/>
      <c r="G67" s="139" t="s">
        <v>42</v>
      </c>
      <c r="H67" s="140">
        <v>25</v>
      </c>
      <c r="I67" s="139"/>
      <c r="J67" s="37">
        <f t="shared" si="13"/>
        <v>3.16</v>
      </c>
      <c r="K67" s="142">
        <f t="shared" si="15"/>
        <v>2.5596000000000001</v>
      </c>
    </row>
    <row r="68" spans="1:11" x14ac:dyDescent="0.35">
      <c r="A68" s="146">
        <v>211477</v>
      </c>
      <c r="B68" s="65" t="s">
        <v>93</v>
      </c>
      <c r="C68" s="37">
        <v>99</v>
      </c>
      <c r="D68" s="37">
        <f t="shared" si="14"/>
        <v>80.190000000000012</v>
      </c>
      <c r="E68" s="38">
        <v>3.4</v>
      </c>
      <c r="F68" s="38">
        <v>100</v>
      </c>
      <c r="G68" s="139">
        <v>2.2000000000000002</v>
      </c>
      <c r="H68" s="140">
        <v>45</v>
      </c>
      <c r="I68" s="139" t="s">
        <v>13</v>
      </c>
      <c r="J68" s="37">
        <f t="shared" si="13"/>
        <v>2.2000000000000002</v>
      </c>
      <c r="K68" s="142">
        <f>SUM(D68/H68)</f>
        <v>1.7820000000000003</v>
      </c>
    </row>
    <row r="69" spans="1:11" x14ac:dyDescent="0.35">
      <c r="A69" s="146">
        <v>211475</v>
      </c>
      <c r="B69" s="36" t="s">
        <v>94</v>
      </c>
      <c r="C69" s="37">
        <v>122</v>
      </c>
      <c r="D69" s="37">
        <f t="shared" si="14"/>
        <v>98.820000000000007</v>
      </c>
      <c r="E69" s="38">
        <v>3.4</v>
      </c>
      <c r="F69" s="38">
        <v>100</v>
      </c>
      <c r="G69" s="139">
        <v>3</v>
      </c>
      <c r="H69" s="140">
        <f>(F69/G69)</f>
        <v>33.333333333333336</v>
      </c>
      <c r="I69" s="139" t="s">
        <v>13</v>
      </c>
      <c r="J69" s="37">
        <f t="shared" si="13"/>
        <v>3.6599999999999997</v>
      </c>
      <c r="K69" s="142">
        <f t="shared" si="15"/>
        <v>2.9645999999999999</v>
      </c>
    </row>
    <row r="70" spans="1:11" x14ac:dyDescent="0.35">
      <c r="A70" s="146">
        <v>211415</v>
      </c>
      <c r="B70" s="150" t="s">
        <v>95</v>
      </c>
      <c r="C70" s="72">
        <v>68</v>
      </c>
      <c r="D70" s="37">
        <f t="shared" si="14"/>
        <v>55.080000000000005</v>
      </c>
      <c r="E70" s="122" t="s">
        <v>96</v>
      </c>
      <c r="F70" s="122" t="s">
        <v>97</v>
      </c>
      <c r="G70" s="122" t="s">
        <v>98</v>
      </c>
      <c r="H70" s="122">
        <v>26</v>
      </c>
      <c r="I70" s="122" t="s">
        <v>98</v>
      </c>
      <c r="J70" s="154">
        <f>C70/H70</f>
        <v>2.6153846153846154</v>
      </c>
      <c r="K70" s="142">
        <f t="shared" si="15"/>
        <v>2.1184615384615388</v>
      </c>
    </row>
    <row r="71" spans="1:11" x14ac:dyDescent="0.35">
      <c r="A71" s="155" t="s">
        <v>99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7"/>
    </row>
    <row r="72" spans="1:11" x14ac:dyDescent="0.35">
      <c r="A72" s="58">
        <v>6492</v>
      </c>
      <c r="B72" s="64" t="s">
        <v>100</v>
      </c>
      <c r="C72" s="72">
        <v>79</v>
      </c>
      <c r="D72" s="37" t="s">
        <v>55</v>
      </c>
      <c r="E72" s="73" t="s">
        <v>101</v>
      </c>
      <c r="F72" s="73"/>
      <c r="G72" s="73" t="s">
        <v>102</v>
      </c>
      <c r="H72" s="73">
        <v>10</v>
      </c>
      <c r="I72" s="73"/>
      <c r="J72" s="96">
        <f>C72/H72</f>
        <v>7.9</v>
      </c>
      <c r="K72" s="96">
        <f>J72</f>
        <v>7.9</v>
      </c>
    </row>
    <row r="73" spans="1:11" x14ac:dyDescent="0.35">
      <c r="A73" s="58">
        <v>6493</v>
      </c>
      <c r="B73" s="64" t="s">
        <v>103</v>
      </c>
      <c r="C73" s="72">
        <v>89</v>
      </c>
      <c r="D73" s="37" t="s">
        <v>55</v>
      </c>
      <c r="E73" s="73" t="s">
        <v>101</v>
      </c>
      <c r="F73" s="73"/>
      <c r="G73" s="73" t="s">
        <v>102</v>
      </c>
      <c r="H73" s="73">
        <v>10</v>
      </c>
      <c r="I73" s="73"/>
      <c r="J73" s="96">
        <f>C73/H73</f>
        <v>8.9</v>
      </c>
      <c r="K73" s="96">
        <f t="shared" ref="K73:K76" si="16">J73</f>
        <v>8.9</v>
      </c>
    </row>
    <row r="74" spans="1:11" x14ac:dyDescent="0.35">
      <c r="A74" s="58">
        <v>6443</v>
      </c>
      <c r="B74" s="64" t="s">
        <v>104</v>
      </c>
      <c r="C74" s="72">
        <v>115</v>
      </c>
      <c r="D74" s="37" t="s">
        <v>55</v>
      </c>
      <c r="E74" s="73" t="s">
        <v>101</v>
      </c>
      <c r="F74" s="73"/>
      <c r="G74" s="73" t="s">
        <v>102</v>
      </c>
      <c r="H74" s="73">
        <v>10</v>
      </c>
      <c r="I74" s="73"/>
      <c r="J74" s="96">
        <f>C74/H74</f>
        <v>11.5</v>
      </c>
      <c r="K74" s="96">
        <f t="shared" si="16"/>
        <v>11.5</v>
      </c>
    </row>
    <row r="75" spans="1:11" x14ac:dyDescent="0.35">
      <c r="A75" s="58">
        <v>6444</v>
      </c>
      <c r="B75" s="64" t="s">
        <v>105</v>
      </c>
      <c r="C75" s="72">
        <v>115</v>
      </c>
      <c r="D75" s="37" t="s">
        <v>55</v>
      </c>
      <c r="E75" s="73" t="s">
        <v>101</v>
      </c>
      <c r="F75" s="73"/>
      <c r="G75" s="73" t="s">
        <v>102</v>
      </c>
      <c r="H75" s="73">
        <v>10</v>
      </c>
      <c r="I75" s="73"/>
      <c r="J75" s="96">
        <f>C75/H75</f>
        <v>11.5</v>
      </c>
      <c r="K75" s="96">
        <f t="shared" si="16"/>
        <v>11.5</v>
      </c>
    </row>
    <row r="76" spans="1:11" x14ac:dyDescent="0.35">
      <c r="A76" s="58">
        <v>6494</v>
      </c>
      <c r="B76" s="64" t="s">
        <v>106</v>
      </c>
      <c r="C76" s="72">
        <v>10</v>
      </c>
      <c r="D76" s="37" t="s">
        <v>55</v>
      </c>
      <c r="E76" s="73" t="s">
        <v>107</v>
      </c>
      <c r="F76" s="73"/>
      <c r="G76" s="73" t="s">
        <v>108</v>
      </c>
      <c r="H76" s="73">
        <v>50</v>
      </c>
      <c r="I76" s="73"/>
      <c r="J76" s="96">
        <f>C76/H76</f>
        <v>0.2</v>
      </c>
      <c r="K76" s="96">
        <f t="shared" si="16"/>
        <v>0.2</v>
      </c>
    </row>
    <row r="77" spans="1:11" x14ac:dyDescent="0.35">
      <c r="B77" s="8"/>
      <c r="C77" s="26"/>
      <c r="D77" s="26"/>
      <c r="E77" s="7"/>
      <c r="F77" s="7"/>
      <c r="G77" s="7"/>
      <c r="H77" s="7"/>
      <c r="I77" s="7"/>
      <c r="J77" s="6"/>
    </row>
  </sheetData>
  <mergeCells count="11">
    <mergeCell ref="A71:K71"/>
    <mergeCell ref="A9:K9"/>
    <mergeCell ref="A2:K2"/>
    <mergeCell ref="A14:K14"/>
    <mergeCell ref="A17:K17"/>
    <mergeCell ref="A21:K21"/>
    <mergeCell ref="A30:K30"/>
    <mergeCell ref="A41:K41"/>
    <mergeCell ref="A44:K44"/>
    <mergeCell ref="A60:K60"/>
    <mergeCell ref="A38:K38"/>
  </mergeCells>
  <phoneticPr fontId="16" type="noConversion"/>
  <pageMargins left="0.7" right="0.7" top="0.75" bottom="0.75" header="0.3" footer="0.3"/>
  <pageSetup scale="39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18BF-66F4-474D-94C4-1F30C8A9D4CF}">
  <dimension ref="A1:C28"/>
  <sheetViews>
    <sheetView showGridLines="0" view="pageBreakPreview" zoomScaleNormal="90" zoomScaleSheetLayoutView="100" workbookViewId="0"/>
  </sheetViews>
  <sheetFormatPr defaultRowHeight="14.5" x14ac:dyDescent="0.35"/>
  <cols>
    <col min="2" max="2" width="70.7265625" customWidth="1"/>
    <col min="3" max="3" width="39.453125" customWidth="1"/>
  </cols>
  <sheetData>
    <row r="1" spans="1:3" ht="16.5" thickTop="1" thickBot="1" x14ac:dyDescent="0.4">
      <c r="A1" s="109" t="s">
        <v>195</v>
      </c>
      <c r="B1" s="79" t="s">
        <v>128</v>
      </c>
      <c r="C1" s="80" t="s">
        <v>131</v>
      </c>
    </row>
    <row r="2" spans="1:3" ht="16" thickTop="1" x14ac:dyDescent="0.35">
      <c r="A2" s="189" t="s">
        <v>221</v>
      </c>
      <c r="B2" s="189"/>
      <c r="C2" s="189"/>
    </row>
    <row r="3" spans="1:3" ht="15.5" x14ac:dyDescent="0.35">
      <c r="A3" s="75">
        <v>211051</v>
      </c>
      <c r="B3" s="29" t="s">
        <v>222</v>
      </c>
      <c r="C3" s="30">
        <f>SUM('Dermalogica Pro Products'!K3*2)</f>
        <v>0.30687526427061312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4.5" customHeight="1" x14ac:dyDescent="0.35">
      <c r="A5" s="58">
        <v>211243</v>
      </c>
      <c r="B5" s="112" t="s">
        <v>30</v>
      </c>
      <c r="C5" s="30">
        <f>SUM('Dermalogica Pro Products'!K16)</f>
        <v>9.9113924050632921E-2</v>
      </c>
    </row>
    <row r="6" spans="1:3" ht="15.5" x14ac:dyDescent="0.35">
      <c r="A6" s="58">
        <v>211225</v>
      </c>
      <c r="B6" s="65" t="s">
        <v>185</v>
      </c>
      <c r="C6" s="30">
        <f>SUM('Dermalogica Pro Products'!K26)</f>
        <v>1.4277966101694917</v>
      </c>
    </row>
    <row r="7" spans="1:3" ht="14.15" customHeight="1" x14ac:dyDescent="0.35">
      <c r="A7" s="58">
        <v>211242</v>
      </c>
      <c r="B7" s="53" t="s">
        <v>50</v>
      </c>
      <c r="C7" s="30">
        <f>SUM('Dermalogica Pro Products'!K32)</f>
        <v>1.1211864406779664</v>
      </c>
    </row>
    <row r="8" spans="1:3" ht="15.5" x14ac:dyDescent="0.35">
      <c r="A8" s="58">
        <v>210616</v>
      </c>
      <c r="B8" s="29" t="s">
        <v>135</v>
      </c>
      <c r="C8" s="30">
        <f>SUM('Dermalogica Pro Products'!K39)</f>
        <v>4.9661733615221991E-2</v>
      </c>
    </row>
    <row r="9" spans="1:3" ht="15.5" x14ac:dyDescent="0.35">
      <c r="A9" s="58">
        <v>211225</v>
      </c>
      <c r="B9" s="65" t="s">
        <v>185</v>
      </c>
      <c r="C9" s="30">
        <f>SUM('Dermalogica Pro Products'!K26)</f>
        <v>1.4277966101694917</v>
      </c>
    </row>
    <row r="10" spans="1:3" ht="15.5" x14ac:dyDescent="0.35">
      <c r="A10" s="58">
        <v>211476</v>
      </c>
      <c r="B10" s="29" t="s">
        <v>72</v>
      </c>
      <c r="C10" s="30">
        <f>SUM('Dermalogica Pro Products'!K48)</f>
        <v>0.42330508474576278</v>
      </c>
    </row>
    <row r="11" spans="1:3" ht="15.5" x14ac:dyDescent="0.35">
      <c r="A11" s="58">
        <v>211412</v>
      </c>
      <c r="B11" s="29" t="s">
        <v>157</v>
      </c>
      <c r="C11" s="30">
        <f>SUM('Dermalogica Pro Products'!K57)</f>
        <v>0.32400000000000007</v>
      </c>
    </row>
    <row r="12" spans="1:3" ht="15.5" x14ac:dyDescent="0.35">
      <c r="A12" s="180"/>
      <c r="B12" s="180"/>
      <c r="C12" s="106">
        <f>SUM(C3:C11)</f>
        <v>5.2396722427520332</v>
      </c>
    </row>
    <row r="13" spans="1:3" ht="18.649999999999999" customHeight="1" x14ac:dyDescent="0.35">
      <c r="A13" s="73" t="s">
        <v>55</v>
      </c>
      <c r="B13" s="53" t="s">
        <v>223</v>
      </c>
      <c r="C13" s="30">
        <v>0.42</v>
      </c>
    </row>
    <row r="14" spans="1:3" ht="15.5" x14ac:dyDescent="0.35">
      <c r="A14" s="181"/>
      <c r="B14" s="181"/>
      <c r="C14" s="113">
        <f>SUM(C12:C13)</f>
        <v>5.6596722427520332</v>
      </c>
    </row>
    <row r="15" spans="1:3" ht="15.5" x14ac:dyDescent="0.35">
      <c r="A15" s="181"/>
      <c r="B15" s="181"/>
      <c r="C15" s="114">
        <f>SUM(C14-'Classic Facial'!C15)</f>
        <v>0.38430177422835587</v>
      </c>
    </row>
    <row r="16" spans="1:3" ht="16" thickBot="1" x14ac:dyDescent="0.4">
      <c r="A16" s="54"/>
      <c r="B16" s="54"/>
      <c r="C16" s="54"/>
    </row>
    <row r="17" spans="1:3" ht="16.5" thickTop="1" thickBot="1" x14ac:dyDescent="0.4">
      <c r="A17" s="109" t="s">
        <v>195</v>
      </c>
      <c r="B17" s="79" t="s">
        <v>128</v>
      </c>
      <c r="C17" s="80" t="s">
        <v>131</v>
      </c>
    </row>
    <row r="18" spans="1:3" ht="16" thickTop="1" x14ac:dyDescent="0.35">
      <c r="A18" s="189" t="s">
        <v>224</v>
      </c>
      <c r="B18" s="189"/>
      <c r="C18" s="189"/>
    </row>
    <row r="19" spans="1:3" ht="15.5" x14ac:dyDescent="0.35">
      <c r="A19" s="75">
        <v>211051</v>
      </c>
      <c r="B19" s="29" t="s">
        <v>222</v>
      </c>
      <c r="C19" s="30">
        <f>SUM('Dermalogica Pro Products'!K3*2)</f>
        <v>0.30687526427061312</v>
      </c>
    </row>
    <row r="20" spans="1:3" ht="15.5" x14ac:dyDescent="0.35">
      <c r="A20" s="102">
        <v>201101</v>
      </c>
      <c r="B20" s="29" t="s">
        <v>15</v>
      </c>
      <c r="C20" s="30">
        <f>SUM('Dermalogica Pro Products'!K5)</f>
        <v>5.9936575052854123E-2</v>
      </c>
    </row>
    <row r="21" spans="1:3" ht="15.5" x14ac:dyDescent="0.35">
      <c r="A21" s="58">
        <v>211243</v>
      </c>
      <c r="B21" s="53" t="s">
        <v>30</v>
      </c>
      <c r="C21" s="30">
        <f>SUM('Dermalogica Pro Products'!K16)</f>
        <v>9.9113924050632921E-2</v>
      </c>
    </row>
    <row r="22" spans="1:3" ht="15.5" x14ac:dyDescent="0.35">
      <c r="A22" s="58">
        <v>210616</v>
      </c>
      <c r="B22" s="29" t="s">
        <v>135</v>
      </c>
      <c r="C22" s="30">
        <f>SUM('Dermalogica Pro Products'!K39)</f>
        <v>4.9661733615221991E-2</v>
      </c>
    </row>
    <row r="23" spans="1:3" ht="15.5" x14ac:dyDescent="0.35">
      <c r="A23" s="58">
        <v>211225</v>
      </c>
      <c r="B23" s="65" t="s">
        <v>185</v>
      </c>
      <c r="C23" s="30">
        <f>SUM('Dermalogica Pro Products'!K26)</f>
        <v>1.4277966101694917</v>
      </c>
    </row>
    <row r="24" spans="1:3" ht="15.5" x14ac:dyDescent="0.35">
      <c r="A24" s="58">
        <v>211476</v>
      </c>
      <c r="B24" s="29" t="s">
        <v>72</v>
      </c>
      <c r="C24" s="30">
        <f>SUM('Dermalogica Pro Products'!K48)</f>
        <v>0.42330508474576278</v>
      </c>
    </row>
    <row r="25" spans="1:3" ht="15.5" x14ac:dyDescent="0.35">
      <c r="A25" s="58">
        <v>211412</v>
      </c>
      <c r="B25" s="29" t="s">
        <v>157</v>
      </c>
      <c r="C25" s="30">
        <f>SUM('Dermalogica Pro Products'!K57)</f>
        <v>0.32400000000000007</v>
      </c>
    </row>
    <row r="26" spans="1:3" ht="15.5" x14ac:dyDescent="0.35">
      <c r="A26" s="180"/>
      <c r="B26" s="180"/>
      <c r="C26" s="49">
        <f>SUM(C19:C25)</f>
        <v>2.6906891919045766</v>
      </c>
    </row>
    <row r="27" spans="1:3" ht="15.5" x14ac:dyDescent="0.35">
      <c r="A27" s="73" t="s">
        <v>55</v>
      </c>
      <c r="B27" s="53" t="s">
        <v>223</v>
      </c>
      <c r="C27" s="30">
        <v>0.42</v>
      </c>
    </row>
    <row r="28" spans="1:3" ht="15.5" x14ac:dyDescent="0.35">
      <c r="A28" s="181"/>
      <c r="B28" s="181"/>
      <c r="C28" s="49">
        <f>SUM(C26:C27)</f>
        <v>3.1106891919045765</v>
      </c>
    </row>
  </sheetData>
  <mergeCells count="7">
    <mergeCell ref="A26:B26"/>
    <mergeCell ref="A28:B28"/>
    <mergeCell ref="A2:C2"/>
    <mergeCell ref="A18:C18"/>
    <mergeCell ref="A14:B14"/>
    <mergeCell ref="A12:B12"/>
    <mergeCell ref="A15:B15"/>
  </mergeCells>
  <pageMargins left="0.7" right="0.7" top="0.75" bottom="0.75" header="0.3" footer="0.3"/>
  <pageSetup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8EA3-DF6D-46AE-8D35-8E19285EBBC7}">
  <dimension ref="A1:H85"/>
  <sheetViews>
    <sheetView showGridLines="0" view="pageBreakPreview" zoomScaleNormal="100" zoomScaleSheetLayoutView="100" workbookViewId="0">
      <selection activeCell="M7" sqref="M7"/>
    </sheetView>
  </sheetViews>
  <sheetFormatPr defaultRowHeight="14.5" x14ac:dyDescent="0.35"/>
  <cols>
    <col min="1" max="1" width="8.54296875" bestFit="1" customWidth="1"/>
    <col min="2" max="2" width="41.453125" bestFit="1" customWidth="1"/>
    <col min="3" max="3" width="15.1796875" hidden="1" customWidth="1"/>
    <col min="4" max="4" width="11.453125" hidden="1" customWidth="1"/>
    <col min="5" max="6" width="8.7265625" hidden="1" customWidth="1"/>
    <col min="7" max="7" width="14.453125" hidden="1" customWidth="1"/>
    <col min="8" max="8" width="16.54296875" customWidth="1"/>
  </cols>
  <sheetData>
    <row r="1" spans="1:8" ht="46.5" x14ac:dyDescent="0.35">
      <c r="A1" s="109" t="s">
        <v>0</v>
      </c>
      <c r="B1" s="46" t="s">
        <v>128</v>
      </c>
      <c r="C1" s="47" t="s">
        <v>129</v>
      </c>
      <c r="D1" s="48" t="s">
        <v>3</v>
      </c>
      <c r="E1" s="46" t="s">
        <v>4</v>
      </c>
      <c r="F1" s="46" t="s">
        <v>130</v>
      </c>
      <c r="G1" s="46" t="s">
        <v>8</v>
      </c>
      <c r="H1" s="47" t="s">
        <v>131</v>
      </c>
    </row>
    <row r="2" spans="1:8" ht="15.5" x14ac:dyDescent="0.35">
      <c r="A2" s="200" t="s">
        <v>163</v>
      </c>
      <c r="B2" s="200"/>
      <c r="C2" s="200"/>
      <c r="D2" s="200"/>
      <c r="E2" s="200"/>
      <c r="F2" s="200"/>
      <c r="G2" s="200"/>
      <c r="H2" s="200"/>
    </row>
    <row r="3" spans="1:8" ht="15.5" x14ac:dyDescent="0.35">
      <c r="A3" s="75">
        <v>211051</v>
      </c>
      <c r="B3" s="29" t="s">
        <v>12</v>
      </c>
      <c r="C3" s="30">
        <v>56</v>
      </c>
      <c r="D3" s="30">
        <f>ROUNDDOWN(C3*81%,2)</f>
        <v>45.36</v>
      </c>
      <c r="E3" s="31">
        <v>16</v>
      </c>
      <c r="F3" s="31">
        <v>296</v>
      </c>
      <c r="G3" s="32" t="s">
        <v>13</v>
      </c>
      <c r="H3" s="30">
        <f t="shared" ref="H3:H9" si="0">D3/F3</f>
        <v>0.15324324324324323</v>
      </c>
    </row>
    <row r="4" spans="1:8" ht="15.5" x14ac:dyDescent="0.35">
      <c r="A4" s="102">
        <v>201101</v>
      </c>
      <c r="B4" s="29" t="s">
        <v>15</v>
      </c>
      <c r="C4" s="30">
        <v>56</v>
      </c>
      <c r="D4" s="30">
        <f t="shared" ref="D4:D9" si="1">ROUNDDOWN(C4*81%,2)</f>
        <v>45.36</v>
      </c>
      <c r="E4" s="31">
        <v>32</v>
      </c>
      <c r="F4" s="34">
        <v>757</v>
      </c>
      <c r="G4" s="35" t="s">
        <v>16</v>
      </c>
      <c r="H4" s="30">
        <f t="shared" si="0"/>
        <v>5.9920739762219288E-2</v>
      </c>
    </row>
    <row r="5" spans="1:8" ht="15.5" x14ac:dyDescent="0.35">
      <c r="A5" s="117">
        <v>211501</v>
      </c>
      <c r="B5" s="29" t="s">
        <v>22</v>
      </c>
      <c r="C5" s="30">
        <v>69</v>
      </c>
      <c r="D5" s="30">
        <f t="shared" si="1"/>
        <v>55.89</v>
      </c>
      <c r="E5" s="31">
        <v>5.0999999999999996</v>
      </c>
      <c r="F5" s="42">
        <v>53</v>
      </c>
      <c r="G5" s="43" t="s">
        <v>23</v>
      </c>
      <c r="H5" s="30">
        <f t="shared" si="0"/>
        <v>1.0545283018867924</v>
      </c>
    </row>
    <row r="6" spans="1:8" ht="15.5" x14ac:dyDescent="0.35">
      <c r="A6" s="99">
        <v>211249</v>
      </c>
      <c r="B6" s="52" t="s">
        <v>24</v>
      </c>
      <c r="C6" s="30">
        <v>59</v>
      </c>
      <c r="D6" s="30">
        <f t="shared" si="1"/>
        <v>47.79</v>
      </c>
      <c r="E6" s="31">
        <v>6</v>
      </c>
      <c r="F6" s="31">
        <v>68</v>
      </c>
      <c r="G6" s="32" t="s">
        <v>133</v>
      </c>
      <c r="H6" s="30">
        <f t="shared" si="0"/>
        <v>0.70279411764705879</v>
      </c>
    </row>
    <row r="7" spans="1:8" ht="15.5" x14ac:dyDescent="0.35">
      <c r="A7" s="103">
        <v>202021</v>
      </c>
      <c r="B7" s="29" t="s">
        <v>64</v>
      </c>
      <c r="C7" s="30">
        <v>39</v>
      </c>
      <c r="D7" s="30">
        <f t="shared" si="1"/>
        <v>31.59</v>
      </c>
      <c r="E7" s="31">
        <v>12</v>
      </c>
      <c r="F7" s="42">
        <v>355</v>
      </c>
      <c r="G7" s="43" t="s">
        <v>63</v>
      </c>
      <c r="H7" s="30">
        <f t="shared" si="0"/>
        <v>8.8985915492957743E-2</v>
      </c>
    </row>
    <row r="8" spans="1:8" ht="15.5" x14ac:dyDescent="0.35">
      <c r="A8" s="63">
        <v>711393</v>
      </c>
      <c r="B8" s="29" t="s">
        <v>161</v>
      </c>
      <c r="C8" s="30">
        <v>38</v>
      </c>
      <c r="D8" s="30">
        <f t="shared" si="1"/>
        <v>30.78</v>
      </c>
      <c r="E8" s="31">
        <v>0.5</v>
      </c>
      <c r="F8" s="42">
        <v>150</v>
      </c>
      <c r="G8" s="43" t="s">
        <v>162</v>
      </c>
      <c r="H8" s="30">
        <f t="shared" si="0"/>
        <v>0.20520000000000002</v>
      </c>
    </row>
    <row r="9" spans="1:8" ht="15.5" x14ac:dyDescent="0.35">
      <c r="A9" s="103">
        <v>211510</v>
      </c>
      <c r="B9" s="58" t="s">
        <v>146</v>
      </c>
      <c r="C9" s="30">
        <v>85</v>
      </c>
      <c r="D9" s="30">
        <f t="shared" si="1"/>
        <v>68.849999999999994</v>
      </c>
      <c r="E9" s="31">
        <v>5.0999999999999996</v>
      </c>
      <c r="F9" s="42">
        <v>142</v>
      </c>
      <c r="G9" s="43" t="s">
        <v>23</v>
      </c>
      <c r="H9" s="115">
        <f t="shared" si="0"/>
        <v>0.48485915492957743</v>
      </c>
    </row>
    <row r="10" spans="1:8" ht="15.5" x14ac:dyDescent="0.35">
      <c r="A10" s="181"/>
      <c r="B10" s="181"/>
      <c r="C10" s="181"/>
      <c r="D10" s="181"/>
      <c r="E10" s="181"/>
      <c r="F10" s="192"/>
      <c r="G10" s="116" t="s">
        <v>164</v>
      </c>
      <c r="H10" s="49">
        <f>SUM(H2:H9)</f>
        <v>2.7495314729618485</v>
      </c>
    </row>
    <row r="11" spans="1:8" ht="15.5" x14ac:dyDescent="0.35">
      <c r="A11" s="54"/>
      <c r="B11" s="54"/>
      <c r="C11" s="54"/>
      <c r="D11" s="54"/>
      <c r="E11" s="54"/>
      <c r="F11" s="54"/>
      <c r="G11" s="54"/>
      <c r="H11" s="54"/>
    </row>
    <row r="12" spans="1:8" ht="15.5" x14ac:dyDescent="0.35">
      <c r="A12" s="54"/>
      <c r="B12" s="54"/>
      <c r="C12" s="54"/>
      <c r="D12" s="54"/>
      <c r="E12" s="54"/>
      <c r="F12" s="54"/>
      <c r="G12" s="54"/>
      <c r="H12" s="54"/>
    </row>
    <row r="13" spans="1:8" ht="46.5" x14ac:dyDescent="0.35">
      <c r="A13" s="109" t="s">
        <v>0</v>
      </c>
      <c r="B13" s="46" t="s">
        <v>128</v>
      </c>
      <c r="C13" s="47" t="s">
        <v>129</v>
      </c>
      <c r="D13" s="48" t="s">
        <v>3</v>
      </c>
      <c r="E13" s="46" t="s">
        <v>4</v>
      </c>
      <c r="F13" s="46" t="s">
        <v>130</v>
      </c>
      <c r="G13" s="46" t="s">
        <v>8</v>
      </c>
      <c r="H13" s="47" t="s">
        <v>131</v>
      </c>
    </row>
    <row r="14" spans="1:8" ht="15.5" x14ac:dyDescent="0.35">
      <c r="A14" s="200" t="s">
        <v>165</v>
      </c>
      <c r="B14" s="200"/>
      <c r="C14" s="200"/>
      <c r="D14" s="200"/>
      <c r="E14" s="200"/>
      <c r="F14" s="200"/>
      <c r="G14" s="200"/>
      <c r="H14" s="200"/>
    </row>
    <row r="15" spans="1:8" ht="15.5" x14ac:dyDescent="0.35">
      <c r="A15" s="75">
        <v>211051</v>
      </c>
      <c r="B15" s="29" t="s">
        <v>12</v>
      </c>
      <c r="C15" s="30">
        <v>56</v>
      </c>
      <c r="D15" s="30">
        <f>ROUNDDOWN(C15*81%,2)</f>
        <v>45.36</v>
      </c>
      <c r="E15" s="31">
        <v>16</v>
      </c>
      <c r="F15" s="31">
        <v>296</v>
      </c>
      <c r="G15" s="32" t="s">
        <v>13</v>
      </c>
      <c r="H15" s="30">
        <f>SUM('Dermalogica Pro Products'!K3)</f>
        <v>0.15343763213530656</v>
      </c>
    </row>
    <row r="16" spans="1:8" ht="15.5" x14ac:dyDescent="0.35">
      <c r="A16" s="102">
        <v>201101</v>
      </c>
      <c r="B16" s="29" t="s">
        <v>15</v>
      </c>
      <c r="C16" s="30">
        <v>56</v>
      </c>
      <c r="D16" s="30">
        <f t="shared" ref="D16:D19" si="2">ROUNDDOWN(C16*81%,2)</f>
        <v>45.36</v>
      </c>
      <c r="E16" s="31">
        <v>32</v>
      </c>
      <c r="F16" s="34">
        <v>757</v>
      </c>
      <c r="G16" s="35" t="s">
        <v>16</v>
      </c>
      <c r="H16" s="30">
        <f>SUM('Dermalogica Pro Products'!K5)</f>
        <v>5.9936575052854123E-2</v>
      </c>
    </row>
    <row r="17" spans="1:8" ht="15.5" x14ac:dyDescent="0.35">
      <c r="A17" s="102">
        <v>211318</v>
      </c>
      <c r="B17" s="29" t="s">
        <v>49</v>
      </c>
      <c r="C17" s="30">
        <v>54</v>
      </c>
      <c r="D17" s="30">
        <f t="shared" si="2"/>
        <v>43.74</v>
      </c>
      <c r="E17" s="31">
        <v>6</v>
      </c>
      <c r="F17" s="42">
        <v>35</v>
      </c>
      <c r="G17" s="43" t="s">
        <v>27</v>
      </c>
      <c r="H17" s="30">
        <f>SUM('Dermalogica Pro Products'!K31)</f>
        <v>1.2355932203389832</v>
      </c>
    </row>
    <row r="18" spans="1:8" ht="15.5" x14ac:dyDescent="0.35">
      <c r="A18" s="103">
        <v>202021</v>
      </c>
      <c r="B18" s="29" t="s">
        <v>64</v>
      </c>
      <c r="C18" s="30">
        <v>39</v>
      </c>
      <c r="D18" s="30">
        <f t="shared" si="2"/>
        <v>31.59</v>
      </c>
      <c r="E18" s="31">
        <v>12</v>
      </c>
      <c r="F18" s="42">
        <v>355</v>
      </c>
      <c r="G18" s="43" t="s">
        <v>63</v>
      </c>
      <c r="H18" s="30">
        <f>SUM('Dermalogica Pro Products'!K40)</f>
        <v>8.8985915492957757E-2</v>
      </c>
    </row>
    <row r="19" spans="1:8" ht="15.5" x14ac:dyDescent="0.35">
      <c r="A19" s="63">
        <v>711393</v>
      </c>
      <c r="B19" s="29" t="s">
        <v>161</v>
      </c>
      <c r="C19" s="30">
        <v>38</v>
      </c>
      <c r="D19" s="30">
        <f t="shared" si="2"/>
        <v>30.78</v>
      </c>
      <c r="E19" s="31">
        <v>0.5</v>
      </c>
      <c r="F19" s="42">
        <v>150</v>
      </c>
      <c r="G19" s="43" t="s">
        <v>162</v>
      </c>
      <c r="H19" s="30">
        <f>SUM(Testers!K2)</f>
        <v>0.20520000000000002</v>
      </c>
    </row>
    <row r="20" spans="1:8" ht="15.5" x14ac:dyDescent="0.35">
      <c r="A20" s="181"/>
      <c r="B20" s="181"/>
      <c r="C20" s="181"/>
      <c r="D20" s="181"/>
      <c r="E20" s="181"/>
      <c r="F20" s="192"/>
      <c r="G20" s="118" t="s">
        <v>164</v>
      </c>
      <c r="H20" s="49">
        <f>SUM(H14:H19)</f>
        <v>1.7431533430201018</v>
      </c>
    </row>
    <row r="21" spans="1:8" ht="15.5" x14ac:dyDescent="0.35">
      <c r="A21" s="54"/>
      <c r="B21" s="54"/>
      <c r="C21" s="54"/>
      <c r="D21" s="54"/>
      <c r="E21" s="54"/>
      <c r="F21" s="54"/>
      <c r="G21" s="54"/>
      <c r="H21" s="54"/>
    </row>
    <row r="22" spans="1:8" ht="15.5" x14ac:dyDescent="0.35">
      <c r="A22" s="54"/>
      <c r="B22" s="54"/>
      <c r="C22" s="54"/>
      <c r="D22" s="54"/>
      <c r="E22" s="54"/>
      <c r="F22" s="54"/>
      <c r="G22" s="54"/>
      <c r="H22" s="54"/>
    </row>
    <row r="23" spans="1:8" ht="46.5" x14ac:dyDescent="0.35">
      <c r="A23" s="109" t="s">
        <v>0</v>
      </c>
      <c r="B23" s="46" t="s">
        <v>128</v>
      </c>
      <c r="C23" s="47" t="s">
        <v>129</v>
      </c>
      <c r="D23" s="48" t="s">
        <v>3</v>
      </c>
      <c r="E23" s="46" t="s">
        <v>4</v>
      </c>
      <c r="F23" s="46" t="s">
        <v>130</v>
      </c>
      <c r="G23" s="46" t="s">
        <v>8</v>
      </c>
      <c r="H23" s="47" t="s">
        <v>131</v>
      </c>
    </row>
    <row r="24" spans="1:8" ht="15.5" x14ac:dyDescent="0.35">
      <c r="A24" s="194" t="s">
        <v>166</v>
      </c>
      <c r="B24" s="194"/>
      <c r="C24" s="194"/>
      <c r="D24" s="194"/>
      <c r="E24" s="194"/>
      <c r="F24" s="194"/>
      <c r="G24" s="194"/>
      <c r="H24" s="195"/>
    </row>
    <row r="25" spans="1:8" ht="15.5" x14ac:dyDescent="0.35">
      <c r="A25" s="75">
        <v>211051</v>
      </c>
      <c r="B25" s="29" t="s">
        <v>12</v>
      </c>
      <c r="C25" s="30">
        <v>56</v>
      </c>
      <c r="D25" s="30">
        <f>ROUNDDOWN(C25*81%,2)</f>
        <v>45.36</v>
      </c>
      <c r="E25" s="31">
        <v>16</v>
      </c>
      <c r="F25" s="31">
        <v>296</v>
      </c>
      <c r="G25" s="32" t="s">
        <v>13</v>
      </c>
      <c r="H25" s="30">
        <f>SUM('Dermalogica Pro Products'!K3)</f>
        <v>0.15343763213530656</v>
      </c>
    </row>
    <row r="26" spans="1:8" ht="15.5" x14ac:dyDescent="0.35">
      <c r="A26" s="102">
        <v>201101</v>
      </c>
      <c r="B26" s="29" t="s">
        <v>15</v>
      </c>
      <c r="C26" s="30">
        <v>56</v>
      </c>
      <c r="D26" s="30">
        <f t="shared" ref="D26:D31" si="3">ROUNDDOWN(C26*81%,2)</f>
        <v>45.36</v>
      </c>
      <c r="E26" s="31">
        <v>32</v>
      </c>
      <c r="F26" s="34">
        <v>757</v>
      </c>
      <c r="G26" s="35" t="s">
        <v>16</v>
      </c>
      <c r="H26" s="30">
        <f>SUM('Dermalogica Pro Products'!K5)</f>
        <v>5.9936575052854123E-2</v>
      </c>
    </row>
    <row r="27" spans="1:8" ht="15.5" x14ac:dyDescent="0.35">
      <c r="A27" s="58">
        <v>211282</v>
      </c>
      <c r="B27" s="52" t="s">
        <v>29</v>
      </c>
      <c r="C27" s="30">
        <v>46</v>
      </c>
      <c r="D27" s="30">
        <f t="shared" si="3"/>
        <v>37.26</v>
      </c>
      <c r="E27" s="31">
        <v>8</v>
      </c>
      <c r="F27" s="31">
        <v>119</v>
      </c>
      <c r="G27" s="39" t="s">
        <v>23</v>
      </c>
      <c r="H27" s="30">
        <f>SUM('Dermalogica Pro Products'!K15)</f>
        <v>0.31443037974683546</v>
      </c>
    </row>
    <row r="28" spans="1:8" ht="15.5" x14ac:dyDescent="0.35">
      <c r="A28" s="58">
        <v>211243</v>
      </c>
      <c r="B28" s="53" t="s">
        <v>30</v>
      </c>
      <c r="C28" s="40">
        <v>29</v>
      </c>
      <c r="D28" s="30">
        <f t="shared" si="3"/>
        <v>23.49</v>
      </c>
      <c r="E28" s="41">
        <v>8</v>
      </c>
      <c r="F28" s="42">
        <v>237</v>
      </c>
      <c r="G28" s="43" t="s">
        <v>23</v>
      </c>
      <c r="H28" s="30">
        <f>SUM('Dermalogica Pro Products'!K16)</f>
        <v>9.9113924050632921E-2</v>
      </c>
    </row>
    <row r="29" spans="1:8" ht="15.5" x14ac:dyDescent="0.35">
      <c r="A29" s="58">
        <v>210616</v>
      </c>
      <c r="B29" s="29" t="s">
        <v>135</v>
      </c>
      <c r="C29" s="30">
        <v>29</v>
      </c>
      <c r="D29" s="30">
        <f t="shared" si="3"/>
        <v>23.49</v>
      </c>
      <c r="E29" s="31">
        <v>16</v>
      </c>
      <c r="F29" s="42">
        <v>473</v>
      </c>
      <c r="G29" s="43" t="s">
        <v>63</v>
      </c>
      <c r="H29" s="30">
        <f>SUM('Dermalogica Pro Products'!K39)</f>
        <v>4.9661733615221991E-2</v>
      </c>
    </row>
    <row r="30" spans="1:8" ht="15.5" x14ac:dyDescent="0.35">
      <c r="A30" s="103">
        <v>211596</v>
      </c>
      <c r="B30" s="29" t="s">
        <v>69</v>
      </c>
      <c r="C30" s="30">
        <v>57</v>
      </c>
      <c r="D30" s="30">
        <f t="shared" si="3"/>
        <v>46.17</v>
      </c>
      <c r="E30" s="31">
        <v>6</v>
      </c>
      <c r="F30" s="42">
        <v>142</v>
      </c>
      <c r="G30" s="43" t="s">
        <v>16</v>
      </c>
      <c r="H30" s="30">
        <f>SUM('Dermalogica Pro Products'!K45)</f>
        <v>0.32605932203389831</v>
      </c>
    </row>
    <row r="31" spans="1:8" ht="15.5" x14ac:dyDescent="0.35">
      <c r="A31" s="58">
        <v>211412</v>
      </c>
      <c r="B31" s="53" t="s">
        <v>157</v>
      </c>
      <c r="C31" s="30">
        <v>59</v>
      </c>
      <c r="D31" s="30">
        <f t="shared" si="3"/>
        <v>47.79</v>
      </c>
      <c r="E31" s="31">
        <v>6</v>
      </c>
      <c r="F31" s="44">
        <v>148</v>
      </c>
      <c r="G31" s="45" t="s">
        <v>16</v>
      </c>
      <c r="H31" s="30">
        <f>SUM('Dermalogica Pro Products'!K57)</f>
        <v>0.32400000000000007</v>
      </c>
    </row>
    <row r="32" spans="1:8" ht="15.5" x14ac:dyDescent="0.35">
      <c r="A32" s="181"/>
      <c r="B32" s="181"/>
      <c r="C32" s="181"/>
      <c r="D32" s="181"/>
      <c r="E32" s="181"/>
      <c r="F32" s="192"/>
      <c r="G32" s="118" t="s">
        <v>164</v>
      </c>
      <c r="H32" s="49">
        <f>SUM(H25:H30)</f>
        <v>1.0026395666347492</v>
      </c>
    </row>
    <row r="33" spans="1:8" ht="15.5" x14ac:dyDescent="0.35">
      <c r="A33" s="54"/>
      <c r="B33" s="54"/>
      <c r="C33" s="54"/>
      <c r="D33" s="54"/>
      <c r="E33" s="54"/>
      <c r="F33" s="54"/>
      <c r="G33" s="54"/>
      <c r="H33" s="54"/>
    </row>
    <row r="34" spans="1:8" ht="15.5" x14ac:dyDescent="0.35">
      <c r="A34" s="54"/>
      <c r="B34" s="54"/>
      <c r="C34" s="54"/>
      <c r="D34" s="54"/>
      <c r="E34" s="54"/>
      <c r="F34" s="54"/>
      <c r="G34" s="54"/>
      <c r="H34" s="54"/>
    </row>
    <row r="35" spans="1:8" ht="46.5" x14ac:dyDescent="0.35">
      <c r="A35" s="109" t="s">
        <v>0</v>
      </c>
      <c r="B35" s="46" t="s">
        <v>128</v>
      </c>
      <c r="C35" s="47" t="s">
        <v>129</v>
      </c>
      <c r="D35" s="48" t="s">
        <v>3</v>
      </c>
      <c r="E35" s="46" t="s">
        <v>4</v>
      </c>
      <c r="F35" s="46" t="s">
        <v>130</v>
      </c>
      <c r="G35" s="46" t="s">
        <v>8</v>
      </c>
      <c r="H35" s="47" t="s">
        <v>131</v>
      </c>
    </row>
    <row r="36" spans="1:8" ht="15.5" x14ac:dyDescent="0.35">
      <c r="A36" s="196" t="s">
        <v>167</v>
      </c>
      <c r="B36" s="196"/>
      <c r="C36" s="196"/>
      <c r="D36" s="196"/>
      <c r="E36" s="196"/>
      <c r="F36" s="196"/>
      <c r="G36" s="196"/>
      <c r="H36" s="197"/>
    </row>
    <row r="37" spans="1:8" ht="15.5" x14ac:dyDescent="0.35">
      <c r="A37" s="75">
        <v>211458</v>
      </c>
      <c r="B37" s="29" t="s">
        <v>14</v>
      </c>
      <c r="C37" s="30">
        <v>56</v>
      </c>
      <c r="D37" s="30">
        <f>ROUNDDOWN(C37*81%,2)</f>
        <v>45.36</v>
      </c>
      <c r="E37" s="31">
        <v>0</v>
      </c>
      <c r="F37" s="31">
        <v>296</v>
      </c>
      <c r="G37" s="32" t="s">
        <v>133</v>
      </c>
      <c r="H37" s="30">
        <f>SUM('Dermalogica Pro Products'!K4)</f>
        <v>0.15343763213530656</v>
      </c>
    </row>
    <row r="38" spans="1:8" ht="15.5" x14ac:dyDescent="0.35">
      <c r="A38" s="58">
        <v>211273</v>
      </c>
      <c r="B38" s="53" t="s">
        <v>57</v>
      </c>
      <c r="C38" s="30">
        <v>54</v>
      </c>
      <c r="D38" s="30">
        <f t="shared" ref="D38:D41" si="4">ROUNDDOWN(C38*81%,2)</f>
        <v>43.74</v>
      </c>
      <c r="E38" s="31">
        <v>6</v>
      </c>
      <c r="F38" s="42">
        <v>35</v>
      </c>
      <c r="G38" s="43" t="s">
        <v>27</v>
      </c>
      <c r="H38" s="30">
        <f>SUM('Dermalogica Pro Products'!K35)</f>
        <v>1.2864705882352943</v>
      </c>
    </row>
    <row r="39" spans="1:8" ht="15.5" x14ac:dyDescent="0.35">
      <c r="A39" s="104">
        <v>710545</v>
      </c>
      <c r="B39" s="29" t="s">
        <v>155</v>
      </c>
      <c r="C39" s="30">
        <v>22.5</v>
      </c>
      <c r="D39" s="30">
        <f t="shared" si="4"/>
        <v>18.22</v>
      </c>
      <c r="E39" s="31">
        <v>6</v>
      </c>
      <c r="F39" s="34">
        <v>177</v>
      </c>
      <c r="G39" s="35" t="s">
        <v>63</v>
      </c>
      <c r="H39" s="30">
        <f>SUM(Testers!K5)</f>
        <v>0.10293785310734463</v>
      </c>
    </row>
    <row r="40" spans="1:8" ht="15.5" x14ac:dyDescent="0.35">
      <c r="A40" s="58">
        <v>211476</v>
      </c>
      <c r="B40" s="29" t="s">
        <v>72</v>
      </c>
      <c r="C40" s="30">
        <v>74</v>
      </c>
      <c r="D40" s="30">
        <f t="shared" si="4"/>
        <v>59.94</v>
      </c>
      <c r="E40" s="31">
        <v>6</v>
      </c>
      <c r="F40" s="42">
        <v>142</v>
      </c>
      <c r="G40" s="43" t="s">
        <v>13</v>
      </c>
      <c r="H40" s="30">
        <f>SUM('Dermalogica Pro Products'!K48)</f>
        <v>0.42330508474576278</v>
      </c>
    </row>
    <row r="41" spans="1:8" ht="15.5" x14ac:dyDescent="0.35">
      <c r="A41" s="58">
        <v>211412</v>
      </c>
      <c r="B41" s="53" t="s">
        <v>157</v>
      </c>
      <c r="C41" s="30">
        <v>59</v>
      </c>
      <c r="D41" s="30">
        <f t="shared" si="4"/>
        <v>47.79</v>
      </c>
      <c r="E41" s="31">
        <v>6</v>
      </c>
      <c r="F41" s="44">
        <v>148</v>
      </c>
      <c r="G41" s="45" t="s">
        <v>16</v>
      </c>
      <c r="H41" s="30">
        <f>SUM('Dermalogica Pro Products'!K57)</f>
        <v>0.32400000000000007</v>
      </c>
    </row>
    <row r="42" spans="1:8" ht="15.5" x14ac:dyDescent="0.35">
      <c r="A42" s="181"/>
      <c r="B42" s="181"/>
      <c r="C42" s="181"/>
      <c r="D42" s="181"/>
      <c r="E42" s="181"/>
      <c r="F42" s="192"/>
      <c r="G42" s="118" t="s">
        <v>164</v>
      </c>
      <c r="H42" s="49">
        <f>SUM(H37:H41)</f>
        <v>2.2901511582237086</v>
      </c>
    </row>
    <row r="43" spans="1:8" ht="15.5" x14ac:dyDescent="0.35">
      <c r="A43" s="54"/>
      <c r="B43" s="54"/>
      <c r="C43" s="54"/>
      <c r="D43" s="54"/>
      <c r="E43" s="54"/>
      <c r="F43" s="54"/>
      <c r="G43" s="54"/>
      <c r="H43" s="54"/>
    </row>
    <row r="44" spans="1:8" ht="15.5" x14ac:dyDescent="0.35">
      <c r="A44" s="54"/>
      <c r="B44" s="54"/>
      <c r="C44" s="54"/>
      <c r="D44" s="54"/>
      <c r="E44" s="54"/>
      <c r="F44" s="54"/>
      <c r="G44" s="54"/>
      <c r="H44" s="54"/>
    </row>
    <row r="45" spans="1:8" ht="46.5" x14ac:dyDescent="0.35">
      <c r="A45" s="109" t="s">
        <v>0</v>
      </c>
      <c r="B45" s="46" t="s">
        <v>128</v>
      </c>
      <c r="C45" s="47" t="s">
        <v>129</v>
      </c>
      <c r="D45" s="48" t="s">
        <v>3</v>
      </c>
      <c r="E45" s="46" t="s">
        <v>4</v>
      </c>
      <c r="F45" s="46" t="s">
        <v>130</v>
      </c>
      <c r="G45" s="46" t="s">
        <v>8</v>
      </c>
      <c r="H45" s="47" t="s">
        <v>131</v>
      </c>
    </row>
    <row r="46" spans="1:8" ht="15.5" x14ac:dyDescent="0.35">
      <c r="A46" s="198" t="s">
        <v>168</v>
      </c>
      <c r="B46" s="198"/>
      <c r="C46" s="198"/>
      <c r="D46" s="198"/>
      <c r="E46" s="198"/>
      <c r="F46" s="198"/>
      <c r="G46" s="198"/>
      <c r="H46" s="199"/>
    </row>
    <row r="47" spans="1:8" ht="15.5" x14ac:dyDescent="0.35">
      <c r="A47" s="75">
        <v>211051</v>
      </c>
      <c r="B47" s="29" t="s">
        <v>12</v>
      </c>
      <c r="C47" s="30">
        <v>56</v>
      </c>
      <c r="D47" s="30">
        <f t="shared" ref="D47:D52" si="5">ROUNDDOWN(C47*81%,2)</f>
        <v>45.36</v>
      </c>
      <c r="E47" s="31">
        <v>16</v>
      </c>
      <c r="F47" s="31">
        <v>296</v>
      </c>
      <c r="G47" s="32" t="s">
        <v>13</v>
      </c>
      <c r="H47" s="30">
        <f>SUM('Dermalogica Pro Products'!K3)</f>
        <v>0.15343763213530656</v>
      </c>
    </row>
    <row r="48" spans="1:8" ht="15.5" x14ac:dyDescent="0.35">
      <c r="A48" s="102">
        <v>201511</v>
      </c>
      <c r="B48" s="53" t="s">
        <v>17</v>
      </c>
      <c r="C48" s="30">
        <v>49</v>
      </c>
      <c r="D48" s="30">
        <f t="shared" si="5"/>
        <v>39.69</v>
      </c>
      <c r="E48" s="31">
        <v>16</v>
      </c>
      <c r="F48" s="42">
        <v>189</v>
      </c>
      <c r="G48" s="43" t="s">
        <v>133</v>
      </c>
      <c r="H48" s="30">
        <f>SUM('Dermalogica Pro Products'!K6)</f>
        <v>0.20977801268498947</v>
      </c>
    </row>
    <row r="49" spans="1:8" ht="15.5" x14ac:dyDescent="0.35">
      <c r="A49" s="117">
        <v>211501</v>
      </c>
      <c r="B49" s="29" t="s">
        <v>22</v>
      </c>
      <c r="C49" s="30">
        <v>69</v>
      </c>
      <c r="D49" s="30">
        <f t="shared" si="5"/>
        <v>55.89</v>
      </c>
      <c r="E49" s="31">
        <v>5.0999999999999996</v>
      </c>
      <c r="F49" s="42">
        <v>53</v>
      </c>
      <c r="G49" s="43" t="s">
        <v>23</v>
      </c>
      <c r="H49" s="30">
        <f>SUM('Dermalogica Pro Products'!K10)</f>
        <v>1.0470060000000001</v>
      </c>
    </row>
    <row r="50" spans="1:8" ht="15.5" x14ac:dyDescent="0.35">
      <c r="A50" s="103">
        <v>202021</v>
      </c>
      <c r="B50" s="29" t="s">
        <v>64</v>
      </c>
      <c r="C50" s="30">
        <v>39</v>
      </c>
      <c r="D50" s="30">
        <f t="shared" si="5"/>
        <v>31.59</v>
      </c>
      <c r="E50" s="31">
        <v>12</v>
      </c>
      <c r="F50" s="42">
        <v>355</v>
      </c>
      <c r="G50" s="43" t="s">
        <v>63</v>
      </c>
      <c r="H50" s="30">
        <f>SUM('Dermalogica Pro Products'!K40)</f>
        <v>8.8985915492957757E-2</v>
      </c>
    </row>
    <row r="51" spans="1:8" ht="15.5" x14ac:dyDescent="0.35">
      <c r="A51" s="54">
        <v>711483</v>
      </c>
      <c r="B51" s="29" t="s">
        <v>47</v>
      </c>
      <c r="C51" s="30">
        <v>43</v>
      </c>
      <c r="D51" s="30">
        <v>43.5</v>
      </c>
      <c r="E51" s="31">
        <v>1</v>
      </c>
      <c r="F51" s="42">
        <v>66</v>
      </c>
      <c r="G51" s="43" t="s">
        <v>23</v>
      </c>
      <c r="H51" s="30">
        <f>SUM('Dermalogica Pro Products'!K29)</f>
        <v>0.65909090909090906</v>
      </c>
    </row>
    <row r="52" spans="1:8" ht="15.5" x14ac:dyDescent="0.35">
      <c r="A52" s="58">
        <v>211005</v>
      </c>
      <c r="B52" s="29" t="s">
        <v>78</v>
      </c>
      <c r="C52" s="30">
        <v>64</v>
      </c>
      <c r="D52" s="30">
        <f t="shared" si="5"/>
        <v>51.84</v>
      </c>
      <c r="E52" s="31">
        <v>4</v>
      </c>
      <c r="F52" s="42">
        <v>94</v>
      </c>
      <c r="G52" s="43" t="s">
        <v>16</v>
      </c>
      <c r="H52" s="30">
        <f>SUM('Dermalogica Pro Products'!K55)</f>
        <v>0.54915254237288136</v>
      </c>
    </row>
    <row r="53" spans="1:8" ht="15.5" x14ac:dyDescent="0.35">
      <c r="A53" s="181"/>
      <c r="B53" s="181"/>
      <c r="C53" s="181"/>
      <c r="D53" s="181"/>
      <c r="E53" s="181"/>
      <c r="F53" s="192"/>
      <c r="G53" s="118" t="s">
        <v>164</v>
      </c>
      <c r="H53" s="49">
        <f>SUM(H47:H52)</f>
        <v>2.7074510117770441</v>
      </c>
    </row>
    <row r="54" spans="1:8" ht="15.5" x14ac:dyDescent="0.35">
      <c r="A54" s="54"/>
      <c r="B54" s="54"/>
      <c r="C54" s="54"/>
      <c r="D54" s="54"/>
      <c r="E54" s="54"/>
      <c r="F54" s="54"/>
      <c r="G54" s="54"/>
      <c r="H54" s="54"/>
    </row>
    <row r="55" spans="1:8" ht="15.5" x14ac:dyDescent="0.35">
      <c r="A55" s="54"/>
      <c r="B55" s="54"/>
      <c r="C55" s="54"/>
      <c r="D55" s="54"/>
      <c r="E55" s="54"/>
      <c r="F55" s="54"/>
      <c r="G55" s="54"/>
      <c r="H55" s="54"/>
    </row>
    <row r="56" spans="1:8" ht="46.5" x14ac:dyDescent="0.35">
      <c r="A56" s="109" t="s">
        <v>0</v>
      </c>
      <c r="B56" s="46" t="s">
        <v>128</v>
      </c>
      <c r="C56" s="47" t="s">
        <v>129</v>
      </c>
      <c r="D56" s="48" t="s">
        <v>3</v>
      </c>
      <c r="E56" s="46" t="s">
        <v>4</v>
      </c>
      <c r="F56" s="46" t="s">
        <v>130</v>
      </c>
      <c r="G56" s="46" t="s">
        <v>8</v>
      </c>
      <c r="H56" s="47" t="s">
        <v>131</v>
      </c>
    </row>
    <row r="57" spans="1:8" ht="15.5" x14ac:dyDescent="0.35">
      <c r="A57" s="198" t="s">
        <v>169</v>
      </c>
      <c r="B57" s="198"/>
      <c r="C57" s="198"/>
      <c r="D57" s="198"/>
      <c r="E57" s="198"/>
      <c r="F57" s="198"/>
      <c r="G57" s="198"/>
      <c r="H57" s="198"/>
    </row>
    <row r="58" spans="1:8" ht="15.5" x14ac:dyDescent="0.35">
      <c r="A58" s="75">
        <v>211051</v>
      </c>
      <c r="B58" s="29" t="s">
        <v>12</v>
      </c>
      <c r="C58" s="30">
        <v>56</v>
      </c>
      <c r="D58" s="30">
        <f t="shared" ref="D58:D63" si="6">ROUNDDOWN(C58*81%,2)</f>
        <v>45.36</v>
      </c>
      <c r="E58" s="31">
        <v>16</v>
      </c>
      <c r="F58" s="31">
        <v>296</v>
      </c>
      <c r="G58" s="32" t="s">
        <v>13</v>
      </c>
      <c r="H58" s="30">
        <f>SUM('Dermalogica Pro Products'!K3)</f>
        <v>0.15343763213530656</v>
      </c>
    </row>
    <row r="59" spans="1:8" ht="15.5" x14ac:dyDescent="0.35">
      <c r="A59" s="102">
        <v>201101</v>
      </c>
      <c r="B59" s="29" t="s">
        <v>15</v>
      </c>
      <c r="C59" s="30">
        <v>56</v>
      </c>
      <c r="D59" s="30">
        <f t="shared" si="6"/>
        <v>45.36</v>
      </c>
      <c r="E59" s="31">
        <v>32</v>
      </c>
      <c r="F59" s="34">
        <v>757</v>
      </c>
      <c r="G59" s="35" t="s">
        <v>16</v>
      </c>
      <c r="H59" s="30">
        <f>SUM('Dermalogica Pro Products'!K5)</f>
        <v>5.9936575052854123E-2</v>
      </c>
    </row>
    <row r="60" spans="1:8" ht="15.5" x14ac:dyDescent="0.35">
      <c r="A60" s="10">
        <v>211415</v>
      </c>
      <c r="B60" s="29" t="s">
        <v>170</v>
      </c>
      <c r="C60" s="30">
        <v>68</v>
      </c>
      <c r="D60" s="30">
        <f t="shared" si="6"/>
        <v>55.08</v>
      </c>
      <c r="E60" s="31" t="s">
        <v>171</v>
      </c>
      <c r="F60" s="34">
        <v>26</v>
      </c>
      <c r="G60" s="78" t="s">
        <v>172</v>
      </c>
      <c r="H60" s="30">
        <f>SUM('Dermalogica Pro Products'!K70)</f>
        <v>2.1184615384615388</v>
      </c>
    </row>
    <row r="61" spans="1:8" ht="15.5" x14ac:dyDescent="0.35">
      <c r="A61" s="58">
        <v>711487</v>
      </c>
      <c r="B61" s="29" t="s">
        <v>242</v>
      </c>
      <c r="C61" s="30">
        <v>58</v>
      </c>
      <c r="D61" s="30">
        <v>56.5</v>
      </c>
      <c r="E61" s="31">
        <v>0.5</v>
      </c>
      <c r="F61" s="34">
        <v>167</v>
      </c>
      <c r="G61" s="35" t="s">
        <v>23</v>
      </c>
      <c r="H61" s="30">
        <f>SUM('Dermalogica Pro Products'!K43)</f>
        <v>0.33832335329341318</v>
      </c>
    </row>
    <row r="62" spans="1:8" ht="15.5" x14ac:dyDescent="0.35">
      <c r="A62" s="54">
        <v>711466</v>
      </c>
      <c r="B62" s="29" t="s">
        <v>243</v>
      </c>
      <c r="C62" s="30">
        <v>63.5</v>
      </c>
      <c r="D62" s="30">
        <v>61.5</v>
      </c>
      <c r="E62" s="31">
        <v>1.7</v>
      </c>
      <c r="F62" s="42">
        <v>109</v>
      </c>
      <c r="G62" s="43" t="s">
        <v>23</v>
      </c>
      <c r="H62" s="30">
        <f>SUM('Dermalogica Pro Products'!K53)</f>
        <v>0.56422018348623848</v>
      </c>
    </row>
    <row r="63" spans="1:8" ht="15.5" x14ac:dyDescent="0.35">
      <c r="A63" s="58">
        <v>211412</v>
      </c>
      <c r="B63" s="53" t="s">
        <v>157</v>
      </c>
      <c r="C63" s="30">
        <v>59</v>
      </c>
      <c r="D63" s="30">
        <f t="shared" si="6"/>
        <v>47.79</v>
      </c>
      <c r="E63" s="31">
        <v>6</v>
      </c>
      <c r="F63" s="44">
        <v>148</v>
      </c>
      <c r="G63" s="45" t="s">
        <v>16</v>
      </c>
      <c r="H63" s="30">
        <f>SUM('Dermalogica Pro Products'!K57)</f>
        <v>0.32400000000000007</v>
      </c>
    </row>
    <row r="64" spans="1:8" ht="15.5" x14ac:dyDescent="0.35">
      <c r="A64" s="181"/>
      <c r="B64" s="181"/>
      <c r="C64" s="181"/>
      <c r="D64" s="181"/>
      <c r="E64" s="181"/>
      <c r="F64" s="192"/>
      <c r="G64" s="116" t="s">
        <v>164</v>
      </c>
      <c r="H64" s="49">
        <f>SUM(H58:H63)</f>
        <v>3.5583792824293514</v>
      </c>
    </row>
    <row r="66" spans="1:8" ht="46.5" x14ac:dyDescent="0.35">
      <c r="A66" s="109" t="s">
        <v>0</v>
      </c>
      <c r="B66" s="46" t="s">
        <v>128</v>
      </c>
      <c r="C66" s="47" t="s">
        <v>129</v>
      </c>
      <c r="D66" s="48" t="s">
        <v>3</v>
      </c>
      <c r="E66" s="46" t="s">
        <v>4</v>
      </c>
      <c r="F66" s="46" t="s">
        <v>130</v>
      </c>
      <c r="G66" s="46" t="s">
        <v>8</v>
      </c>
      <c r="H66" s="47" t="s">
        <v>131</v>
      </c>
    </row>
    <row r="67" spans="1:8" ht="15.5" x14ac:dyDescent="0.35">
      <c r="A67" s="190" t="s">
        <v>173</v>
      </c>
      <c r="B67" s="191"/>
      <c r="C67" s="191"/>
      <c r="D67" s="191"/>
      <c r="E67" s="191"/>
      <c r="F67" s="191"/>
      <c r="G67" s="191"/>
      <c r="H67" s="191"/>
    </row>
    <row r="68" spans="1:8" ht="15.5" x14ac:dyDescent="0.35">
      <c r="A68" s="58">
        <v>211051</v>
      </c>
      <c r="B68" s="28" t="s">
        <v>12</v>
      </c>
      <c r="C68" s="30">
        <v>56</v>
      </c>
      <c r="D68" s="30">
        <f t="shared" ref="D68:D73" si="7">ROUNDDOWN(C68*81%,2)</f>
        <v>45.36</v>
      </c>
      <c r="E68" s="31">
        <v>16</v>
      </c>
      <c r="F68" s="31">
        <v>296</v>
      </c>
      <c r="G68" s="32" t="s">
        <v>13</v>
      </c>
      <c r="H68" s="30">
        <f>SUM('Dermalogica Pro Products'!K3)</f>
        <v>0.15343763213530656</v>
      </c>
    </row>
    <row r="69" spans="1:8" ht="15.5" x14ac:dyDescent="0.35">
      <c r="A69" s="58">
        <v>711419</v>
      </c>
      <c r="B69" s="28" t="s">
        <v>174</v>
      </c>
      <c r="C69" s="30">
        <v>12.5</v>
      </c>
      <c r="D69" s="30">
        <f t="shared" si="7"/>
        <v>10.119999999999999</v>
      </c>
      <c r="E69" s="31">
        <v>6</v>
      </c>
      <c r="F69" s="34">
        <v>142</v>
      </c>
      <c r="G69" s="35">
        <v>1.25</v>
      </c>
      <c r="H69" s="30">
        <f>SUM(Testers!K8)</f>
        <v>4.7161016949152548E-2</v>
      </c>
    </row>
    <row r="70" spans="1:8" ht="15.5" x14ac:dyDescent="0.35">
      <c r="A70" s="58">
        <v>711287</v>
      </c>
      <c r="B70" s="119" t="s">
        <v>175</v>
      </c>
      <c r="C70" s="30">
        <v>12.5</v>
      </c>
      <c r="D70" s="30">
        <f t="shared" si="7"/>
        <v>10.119999999999999</v>
      </c>
      <c r="E70" s="38">
        <v>1.7</v>
      </c>
      <c r="F70" s="38">
        <v>88</v>
      </c>
      <c r="G70" s="131">
        <v>0.5</v>
      </c>
      <c r="H70" s="30">
        <f>SUM(Testers!K10)</f>
        <v>0.12192771084337349</v>
      </c>
    </row>
    <row r="71" spans="1:8" ht="15.5" x14ac:dyDescent="0.35">
      <c r="A71" s="58">
        <v>711430</v>
      </c>
      <c r="B71" s="120" t="s">
        <v>176</v>
      </c>
      <c r="C71" s="30">
        <v>11.5</v>
      </c>
      <c r="D71" s="30">
        <f t="shared" si="7"/>
        <v>9.31</v>
      </c>
      <c r="E71" s="41">
        <v>4</v>
      </c>
      <c r="F71" s="42">
        <v>118</v>
      </c>
      <c r="G71" s="132">
        <v>1</v>
      </c>
      <c r="H71" s="30">
        <f>SUM(Testers!K14)</f>
        <v>7.8898305084745768E-2</v>
      </c>
    </row>
    <row r="72" spans="1:8" ht="15.5" x14ac:dyDescent="0.35">
      <c r="A72" s="58">
        <v>711122</v>
      </c>
      <c r="B72" s="28" t="s">
        <v>127</v>
      </c>
      <c r="C72" s="30">
        <v>12</v>
      </c>
      <c r="D72" s="30">
        <f t="shared" si="7"/>
        <v>9.7200000000000006</v>
      </c>
      <c r="E72" s="31">
        <v>2</v>
      </c>
      <c r="F72" s="42">
        <v>120</v>
      </c>
      <c r="G72" s="132">
        <v>0.5</v>
      </c>
      <c r="H72" s="30">
        <f>SUM(Testers!K15)</f>
        <v>8.1000000000000003E-2</v>
      </c>
    </row>
    <row r="73" spans="1:8" ht="15.5" x14ac:dyDescent="0.35">
      <c r="A73" s="58">
        <v>711355</v>
      </c>
      <c r="B73" s="28" t="s">
        <v>177</v>
      </c>
      <c r="C73" s="30">
        <v>13.75</v>
      </c>
      <c r="D73" s="30">
        <f t="shared" si="7"/>
        <v>11.13</v>
      </c>
      <c r="E73" s="31">
        <v>2</v>
      </c>
      <c r="F73" s="42">
        <v>98</v>
      </c>
      <c r="G73" s="132">
        <v>0.61</v>
      </c>
      <c r="H73" s="30">
        <f>SUM(Testers!K12)</f>
        <v>0.11357142857142857</v>
      </c>
    </row>
    <row r="74" spans="1:8" ht="15.5" x14ac:dyDescent="0.35">
      <c r="A74" s="181"/>
      <c r="B74" s="181"/>
      <c r="C74" s="181"/>
      <c r="D74" s="181"/>
      <c r="E74" s="181"/>
      <c r="F74" s="192"/>
      <c r="G74" s="116" t="s">
        <v>164</v>
      </c>
      <c r="H74" s="121">
        <f>SUM(H68:H73)</f>
        <v>0.59599609358400696</v>
      </c>
    </row>
    <row r="77" spans="1:8" ht="46.5" x14ac:dyDescent="0.35">
      <c r="A77" s="109" t="s">
        <v>0</v>
      </c>
      <c r="B77" s="46" t="s">
        <v>128</v>
      </c>
      <c r="C77" s="47" t="s">
        <v>129</v>
      </c>
      <c r="D77" s="48" t="s">
        <v>3</v>
      </c>
      <c r="E77" s="46" t="s">
        <v>4</v>
      </c>
      <c r="F77" s="46" t="s">
        <v>130</v>
      </c>
      <c r="G77" s="46" t="s">
        <v>8</v>
      </c>
      <c r="H77" s="47" t="s">
        <v>131</v>
      </c>
    </row>
    <row r="78" spans="1:8" ht="14.5" customHeight="1" x14ac:dyDescent="0.35">
      <c r="A78" s="193" t="s">
        <v>178</v>
      </c>
      <c r="B78" s="193"/>
      <c r="C78" s="193"/>
      <c r="D78" s="193"/>
      <c r="E78" s="193"/>
      <c r="F78" s="193"/>
      <c r="G78" s="193"/>
      <c r="H78" s="193"/>
    </row>
    <row r="79" spans="1:8" ht="15.5" x14ac:dyDescent="0.35">
      <c r="A79" s="58">
        <v>211051</v>
      </c>
      <c r="B79" s="33" t="s">
        <v>12</v>
      </c>
      <c r="C79" s="30">
        <v>56</v>
      </c>
      <c r="D79" s="30">
        <f t="shared" ref="D79" si="8">ROUNDDOWN(C79*81%,2)</f>
        <v>45.36</v>
      </c>
      <c r="E79" s="31">
        <v>16</v>
      </c>
      <c r="F79" s="31">
        <v>296</v>
      </c>
      <c r="G79" s="32" t="s">
        <v>13</v>
      </c>
      <c r="H79" s="30">
        <f>SUM('Dermalogica Pro Products'!K3)</f>
        <v>0.15343763213530656</v>
      </c>
    </row>
    <row r="80" spans="1:8" ht="15.5" x14ac:dyDescent="0.35">
      <c r="A80" s="58" t="s">
        <v>19</v>
      </c>
      <c r="B80" s="33" t="s">
        <v>140</v>
      </c>
      <c r="C80" s="30">
        <v>49</v>
      </c>
      <c r="D80" s="30">
        <f t="shared" ref="D80" si="9">SUM(C80*81%)</f>
        <v>39.690000000000005</v>
      </c>
      <c r="E80" s="31">
        <v>16</v>
      </c>
      <c r="F80" s="31">
        <v>473</v>
      </c>
      <c r="G80" s="31" t="s">
        <v>13</v>
      </c>
      <c r="H80" s="30">
        <f>SUM('Dermalogica Pro Products'!K8)</f>
        <v>0.13500000000000001</v>
      </c>
    </row>
    <row r="81" spans="1:8" ht="15.5" x14ac:dyDescent="0.35">
      <c r="A81" s="58">
        <v>211242</v>
      </c>
      <c r="B81" s="33" t="s">
        <v>179</v>
      </c>
      <c r="C81" s="30">
        <v>49</v>
      </c>
      <c r="D81" s="30">
        <f t="shared" ref="D81" si="10">SUM(C81*81%)</f>
        <v>39.690000000000005</v>
      </c>
      <c r="E81" s="31">
        <v>6</v>
      </c>
      <c r="F81" s="31">
        <v>35</v>
      </c>
      <c r="G81" s="44" t="s">
        <v>27</v>
      </c>
      <c r="H81" s="30">
        <f>SUM('Dermalogica Pro Products'!K32)</f>
        <v>1.1211864406779664</v>
      </c>
    </row>
    <row r="82" spans="1:8" ht="15.5" x14ac:dyDescent="0.35">
      <c r="A82" s="58">
        <v>210616</v>
      </c>
      <c r="B82" s="33" t="s">
        <v>135</v>
      </c>
      <c r="C82" s="30">
        <v>29</v>
      </c>
      <c r="D82" s="30">
        <f t="shared" ref="D82" si="11">ROUNDDOWN(C82*81%,2)</f>
        <v>23.49</v>
      </c>
      <c r="E82" s="31">
        <v>16</v>
      </c>
      <c r="F82" s="42">
        <v>473</v>
      </c>
      <c r="G82" s="43" t="s">
        <v>63</v>
      </c>
      <c r="H82" s="30">
        <f>SUM('Dermalogica Pro Products'!K39)</f>
        <v>4.9661733615221991E-2</v>
      </c>
    </row>
    <row r="83" spans="1:8" ht="15.5" x14ac:dyDescent="0.35">
      <c r="A83" s="58">
        <v>211327</v>
      </c>
      <c r="B83" s="33" t="s">
        <v>71</v>
      </c>
      <c r="C83" s="30">
        <v>57</v>
      </c>
      <c r="D83" s="30">
        <f t="shared" ref="D83:D84" si="12">SUM(C83*81%)</f>
        <v>46.17</v>
      </c>
      <c r="E83" s="31">
        <v>6</v>
      </c>
      <c r="F83" s="85">
        <v>142</v>
      </c>
      <c r="G83" s="44" t="s">
        <v>16</v>
      </c>
      <c r="H83" s="30">
        <f>SUM('Dermalogica Pro Products'!K47)</f>
        <v>0.32605932203389831</v>
      </c>
    </row>
    <row r="84" spans="1:8" ht="15.5" x14ac:dyDescent="0.35">
      <c r="A84" s="58">
        <v>211005</v>
      </c>
      <c r="B84" s="33" t="s">
        <v>78</v>
      </c>
      <c r="C84" s="30">
        <v>64</v>
      </c>
      <c r="D84" s="30">
        <f t="shared" si="12"/>
        <v>51.84</v>
      </c>
      <c r="E84" s="31">
        <v>4</v>
      </c>
      <c r="F84" s="85">
        <v>94</v>
      </c>
      <c r="G84" s="44" t="s">
        <v>16</v>
      </c>
      <c r="H84" s="30">
        <f>SUM('Dermalogica Pro Products'!K55)</f>
        <v>0.54915254237288136</v>
      </c>
    </row>
    <row r="85" spans="1:8" ht="15.5" x14ac:dyDescent="0.35">
      <c r="A85" s="181"/>
      <c r="B85" s="181"/>
      <c r="C85" s="181"/>
      <c r="D85" s="181"/>
      <c r="E85" s="181"/>
      <c r="F85" s="192"/>
      <c r="G85" s="116" t="s">
        <v>164</v>
      </c>
      <c r="H85" s="121">
        <f>SUM(H79:H84)</f>
        <v>2.3344976708352747</v>
      </c>
    </row>
  </sheetData>
  <mergeCells count="16">
    <mergeCell ref="A24:H24"/>
    <mergeCell ref="A36:H36"/>
    <mergeCell ref="A46:H46"/>
    <mergeCell ref="A57:H57"/>
    <mergeCell ref="A2:H2"/>
    <mergeCell ref="A14:H14"/>
    <mergeCell ref="A10:F10"/>
    <mergeCell ref="A20:F20"/>
    <mergeCell ref="A32:F32"/>
    <mergeCell ref="A67:H67"/>
    <mergeCell ref="A74:F74"/>
    <mergeCell ref="A78:H78"/>
    <mergeCell ref="A85:F85"/>
    <mergeCell ref="A42:F42"/>
    <mergeCell ref="A53:F53"/>
    <mergeCell ref="A64:F64"/>
  </mergeCells>
  <pageMargins left="0.7" right="0.7" top="0.75" bottom="0.75" header="0.3" footer="0.3"/>
  <pageSetup scale="55" orientation="portrait" r:id="rId1"/>
  <rowBreaks count="1" manualBreakCount="1">
    <brk id="6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20E6-0D2D-4296-9144-BC251A712B8C}">
  <dimension ref="A1:C11"/>
  <sheetViews>
    <sheetView showGridLines="0" view="pageBreakPreview" zoomScaleNormal="100" zoomScaleSheetLayoutView="100" workbookViewId="0">
      <selection activeCell="J13" sqref="J13"/>
    </sheetView>
  </sheetViews>
  <sheetFormatPr defaultRowHeight="14.5" x14ac:dyDescent="0.35"/>
  <cols>
    <col min="2" max="2" width="48.54296875" customWidth="1"/>
    <col min="3" max="3" width="15.1796875" customWidth="1"/>
  </cols>
  <sheetData>
    <row r="1" spans="1:3" ht="46.5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201" t="s">
        <v>180</v>
      </c>
      <c r="B2" s="201"/>
      <c r="C2" s="202"/>
    </row>
    <row r="3" spans="1:3" ht="15.5" x14ac:dyDescent="0.35">
      <c r="A3" s="5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56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58">
        <v>6492</v>
      </c>
      <c r="B5" s="71" t="s">
        <v>100</v>
      </c>
      <c r="C5" s="30">
        <f>SUM('Dermalogica Pro Products'!J72)</f>
        <v>7.9</v>
      </c>
    </row>
    <row r="6" spans="1:3" ht="15.5" x14ac:dyDescent="0.35">
      <c r="A6" s="58">
        <v>211225</v>
      </c>
      <c r="B6" s="29" t="s">
        <v>134</v>
      </c>
      <c r="C6" s="30">
        <f>SUM('Dermalogica Pro Products'!K26)</f>
        <v>1.4277966101694917</v>
      </c>
    </row>
    <row r="7" spans="1:3" ht="15.5" x14ac:dyDescent="0.35">
      <c r="A7" s="58">
        <v>210616</v>
      </c>
      <c r="B7" s="29" t="s">
        <v>135</v>
      </c>
      <c r="C7" s="30">
        <f>SUM('Dermalogica Pro Products'!K39)</f>
        <v>4.9661733615221991E-2</v>
      </c>
    </row>
    <row r="8" spans="1:3" ht="15.5" x14ac:dyDescent="0.35">
      <c r="A8" s="33">
        <v>211062</v>
      </c>
      <c r="B8" s="29" t="s">
        <v>66</v>
      </c>
      <c r="C8" s="30">
        <f>SUM('Dermalogica Pro Products'!K42)</f>
        <v>0.19264864864864864</v>
      </c>
    </row>
    <row r="9" spans="1:3" ht="15.5" x14ac:dyDescent="0.35">
      <c r="A9" s="58">
        <v>211323</v>
      </c>
      <c r="B9" s="29" t="s">
        <v>70</v>
      </c>
      <c r="C9" s="30">
        <f>SUM('Dermalogica Pro Products'!K46)</f>
        <v>0.32605932203389831</v>
      </c>
    </row>
    <row r="10" spans="1:3" ht="15.5" x14ac:dyDescent="0.35">
      <c r="A10" s="58">
        <v>211412</v>
      </c>
      <c r="B10" s="53" t="s">
        <v>157</v>
      </c>
      <c r="C10" s="30">
        <f>SUM('Dermalogica Pro Products'!K57)</f>
        <v>0.32400000000000007</v>
      </c>
    </row>
    <row r="11" spans="1:3" ht="15.5" x14ac:dyDescent="0.35">
      <c r="A11" s="180"/>
      <c r="B11" s="180"/>
      <c r="C11" s="49">
        <f>SUM(C3:C10)</f>
        <v>10.433540521655422</v>
      </c>
    </row>
  </sheetData>
  <mergeCells count="2">
    <mergeCell ref="A2:C2"/>
    <mergeCell ref="A11:B11"/>
  </mergeCells>
  <pageMargins left="0.7" right="0.7" top="0.75" bottom="0.75" header="0.3" footer="0.3"/>
  <pageSetup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0321-B8DB-4B88-852F-EDED325809C6}">
  <dimension ref="A1:C40"/>
  <sheetViews>
    <sheetView showGridLines="0" view="pageBreakPreview" zoomScaleNormal="100" zoomScaleSheetLayoutView="100" workbookViewId="0">
      <selection activeCell="I24" sqref="I24"/>
    </sheetView>
  </sheetViews>
  <sheetFormatPr defaultRowHeight="14.5" x14ac:dyDescent="0.35"/>
  <cols>
    <col min="2" max="2" width="38.453125" customWidth="1"/>
    <col min="3" max="3" width="20.1796875" customWidth="1"/>
  </cols>
  <sheetData>
    <row r="1" spans="1:3" ht="32" thickTop="1" thickBot="1" x14ac:dyDescent="0.4">
      <c r="A1" s="46" t="s">
        <v>0</v>
      </c>
      <c r="B1" s="79" t="s">
        <v>181</v>
      </c>
      <c r="C1" s="80" t="s">
        <v>131</v>
      </c>
    </row>
    <row r="2" spans="1:3" ht="16" thickTop="1" x14ac:dyDescent="0.35">
      <c r="A2" s="204" t="s">
        <v>182</v>
      </c>
      <c r="B2" s="204"/>
      <c r="C2" s="204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58">
        <v>201101</v>
      </c>
      <c r="B4" s="29" t="s">
        <v>15</v>
      </c>
      <c r="C4" s="30">
        <f>SUM('Dermalogica Pro Products'!K5)</f>
        <v>5.9936575052854123E-2</v>
      </c>
    </row>
    <row r="5" spans="1:3" ht="14.5" customHeight="1" x14ac:dyDescent="0.35">
      <c r="A5" s="58">
        <v>211306</v>
      </c>
      <c r="B5" s="53" t="s">
        <v>183</v>
      </c>
      <c r="C5" s="30">
        <f>SUM('Dermalogica Pro Products'!K61)</f>
        <v>0.53542372881355937</v>
      </c>
    </row>
    <row r="6" spans="1:3" ht="15.5" x14ac:dyDescent="0.35">
      <c r="A6" s="58">
        <v>211307</v>
      </c>
      <c r="B6" s="29" t="s">
        <v>184</v>
      </c>
      <c r="C6" s="30">
        <f>SUM('Dermalogica Pro Products'!K62)</f>
        <v>0.94728813559322045</v>
      </c>
    </row>
    <row r="7" spans="1:3" ht="15.5" x14ac:dyDescent="0.35">
      <c r="A7" s="58">
        <v>211311</v>
      </c>
      <c r="B7" s="29" t="s">
        <v>90</v>
      </c>
      <c r="C7" s="30">
        <f>SUM('Dermalogica Pro Products'!K66)</f>
        <v>0.45305084745762708</v>
      </c>
    </row>
    <row r="8" spans="1:3" ht="15.5" x14ac:dyDescent="0.35">
      <c r="A8" s="58">
        <v>710545</v>
      </c>
      <c r="B8" s="29" t="s">
        <v>155</v>
      </c>
      <c r="C8" s="30">
        <v>0.09</v>
      </c>
    </row>
    <row r="9" spans="1:3" ht="15.5" x14ac:dyDescent="0.35">
      <c r="A9" s="58">
        <v>211225</v>
      </c>
      <c r="B9" s="65" t="s">
        <v>185</v>
      </c>
      <c r="C9" s="30">
        <f>SUM('Dermalogica Pro Products'!K26)</f>
        <v>1.4277966101694917</v>
      </c>
    </row>
    <row r="10" spans="1:3" ht="15.5" x14ac:dyDescent="0.35">
      <c r="A10" s="58">
        <v>211327</v>
      </c>
      <c r="B10" s="29" t="s">
        <v>71</v>
      </c>
      <c r="C10" s="30">
        <f>SUM('Dermalogica Pro Products'!K46)</f>
        <v>0.32605932203389831</v>
      </c>
    </row>
    <row r="11" spans="1:3" ht="15.5" x14ac:dyDescent="0.35">
      <c r="A11" s="58">
        <v>211412</v>
      </c>
      <c r="B11" s="29" t="s">
        <v>157</v>
      </c>
      <c r="C11" s="30">
        <f>SUM('Dermalogica Pro Products'!K57)</f>
        <v>0.32400000000000007</v>
      </c>
    </row>
    <row r="12" spans="1:3" ht="15.5" x14ac:dyDescent="0.35">
      <c r="A12" s="180"/>
      <c r="B12" s="180"/>
      <c r="C12" s="49">
        <f>SUM(C3:C11)</f>
        <v>4.3169928512559572</v>
      </c>
    </row>
    <row r="13" spans="1:3" ht="15.5" x14ac:dyDescent="0.35">
      <c r="A13" s="54"/>
      <c r="B13" s="76"/>
      <c r="C13" s="77"/>
    </row>
    <row r="14" spans="1:3" ht="16" thickBot="1" x14ac:dyDescent="0.4">
      <c r="A14" s="54"/>
      <c r="B14" s="76"/>
      <c r="C14" s="77"/>
    </row>
    <row r="15" spans="1:3" ht="32" thickTop="1" thickBot="1" x14ac:dyDescent="0.4">
      <c r="A15" s="46" t="s">
        <v>0</v>
      </c>
      <c r="B15" s="79" t="s">
        <v>186</v>
      </c>
      <c r="C15" s="80" t="s">
        <v>131</v>
      </c>
    </row>
    <row r="16" spans="1:3" ht="16" thickTop="1" x14ac:dyDescent="0.35">
      <c r="A16" s="203" t="s">
        <v>187</v>
      </c>
      <c r="B16" s="204"/>
      <c r="C16" s="204"/>
    </row>
    <row r="17" spans="1:3" ht="15.5" x14ac:dyDescent="0.35">
      <c r="A17" s="75">
        <v>211051</v>
      </c>
      <c r="B17" s="29" t="s">
        <v>12</v>
      </c>
      <c r="C17" s="30">
        <f>SUM('Dermalogica Pro Products'!K3)</f>
        <v>0.15343763213530656</v>
      </c>
    </row>
    <row r="18" spans="1:3" ht="15.5" x14ac:dyDescent="0.35">
      <c r="A18" s="75">
        <v>201101</v>
      </c>
      <c r="B18" s="29" t="s">
        <v>15</v>
      </c>
      <c r="C18" s="30">
        <f>SUM('Dermalogica Pro Products'!K5)</f>
        <v>5.9936575052854123E-2</v>
      </c>
    </row>
    <row r="19" spans="1:3" ht="15.5" x14ac:dyDescent="0.35">
      <c r="A19" s="58">
        <v>211306</v>
      </c>
      <c r="B19" s="53" t="s">
        <v>183</v>
      </c>
      <c r="C19" s="30">
        <f>SUM('Dermalogica Pro Products'!K61)</f>
        <v>0.53542372881355937</v>
      </c>
    </row>
    <row r="20" spans="1:3" ht="15.5" x14ac:dyDescent="0.35">
      <c r="A20" s="58">
        <v>211307</v>
      </c>
      <c r="B20" s="29" t="s">
        <v>184</v>
      </c>
      <c r="C20" s="30">
        <f>SUM('Dermalogica Pro Products'!K62)</f>
        <v>0.94728813559322045</v>
      </c>
    </row>
    <row r="21" spans="1:3" ht="15.5" x14ac:dyDescent="0.35">
      <c r="A21" s="58">
        <v>211311</v>
      </c>
      <c r="B21" s="29" t="s">
        <v>90</v>
      </c>
      <c r="C21" s="30">
        <f>SUM('Dermalogica Pro Products'!K66)</f>
        <v>0.45305084745762708</v>
      </c>
    </row>
    <row r="22" spans="1:3" ht="15.5" x14ac:dyDescent="0.35">
      <c r="A22" s="58">
        <v>211225</v>
      </c>
      <c r="B22" s="65" t="s">
        <v>188</v>
      </c>
      <c r="C22" s="30">
        <f>SUM('Dermalogica Pro Products'!K26*2)</f>
        <v>2.8555932203389833</v>
      </c>
    </row>
    <row r="23" spans="1:3" ht="15.5" x14ac:dyDescent="0.35">
      <c r="A23" s="58">
        <v>211242</v>
      </c>
      <c r="B23" s="29" t="s">
        <v>50</v>
      </c>
      <c r="C23" s="30">
        <f>SUM('Dermalogica Pro Products'!K32)</f>
        <v>1.1211864406779664</v>
      </c>
    </row>
    <row r="24" spans="1:3" ht="15.5" x14ac:dyDescent="0.35">
      <c r="A24" s="58">
        <v>211319</v>
      </c>
      <c r="B24" s="29" t="s">
        <v>32</v>
      </c>
      <c r="C24" s="30">
        <f>SUM('Dermalogica Pro Products'!K18)</f>
        <v>0.50430508474576274</v>
      </c>
    </row>
    <row r="25" spans="1:3" ht="15.5" x14ac:dyDescent="0.35">
      <c r="A25" s="58">
        <v>710545</v>
      </c>
      <c r="B25" s="29" t="s">
        <v>155</v>
      </c>
      <c r="C25" s="30">
        <f>SUM(Testers!K5)</f>
        <v>0.10293785310734463</v>
      </c>
    </row>
    <row r="26" spans="1:3" ht="15.5" x14ac:dyDescent="0.35">
      <c r="A26" s="58">
        <v>211327</v>
      </c>
      <c r="B26" s="29" t="s">
        <v>71</v>
      </c>
      <c r="C26" s="30">
        <f>SUM('Dermalogica Pro Products'!K47)</f>
        <v>0.32605932203389831</v>
      </c>
    </row>
    <row r="27" spans="1:3" ht="15.5" x14ac:dyDescent="0.35">
      <c r="A27" s="58">
        <v>211412</v>
      </c>
      <c r="B27" s="53" t="s">
        <v>157</v>
      </c>
      <c r="C27" s="30">
        <f>SUM('Dermalogica Pro Products'!K57)</f>
        <v>0.32400000000000007</v>
      </c>
    </row>
    <row r="28" spans="1:3" ht="15.5" x14ac:dyDescent="0.35">
      <c r="A28" s="54"/>
      <c r="B28" s="83"/>
      <c r="C28" s="49">
        <f>SUM(C17:C27)</f>
        <v>7.3832188399565233</v>
      </c>
    </row>
    <row r="29" spans="1:3" ht="15.5" x14ac:dyDescent="0.35">
      <c r="A29" s="54"/>
      <c r="B29" s="83"/>
      <c r="C29" s="84"/>
    </row>
    <row r="30" spans="1:3" ht="16" thickBot="1" x14ac:dyDescent="0.4">
      <c r="A30" s="54"/>
      <c r="B30" s="54"/>
      <c r="C30" s="54"/>
    </row>
    <row r="31" spans="1:3" ht="32" thickTop="1" thickBot="1" x14ac:dyDescent="0.4">
      <c r="A31" s="46" t="s">
        <v>0</v>
      </c>
      <c r="B31" s="79" t="s">
        <v>128</v>
      </c>
      <c r="C31" s="80" t="s">
        <v>131</v>
      </c>
    </row>
    <row r="32" spans="1:3" ht="16" thickTop="1" x14ac:dyDescent="0.35">
      <c r="A32" s="203" t="s">
        <v>189</v>
      </c>
      <c r="B32" s="204"/>
      <c r="C32" s="204"/>
    </row>
    <row r="33" spans="1:3" ht="15.5" x14ac:dyDescent="0.35">
      <c r="A33" s="10">
        <v>211415</v>
      </c>
      <c r="B33" s="29" t="s">
        <v>170</v>
      </c>
      <c r="C33" s="30">
        <f>SUM('Dermalogica Pro Products'!K70)</f>
        <v>2.1184615384615388</v>
      </c>
    </row>
    <row r="34" spans="1:3" ht="15.5" x14ac:dyDescent="0.35">
      <c r="A34" s="10">
        <v>211225</v>
      </c>
      <c r="B34" s="29" t="s">
        <v>190</v>
      </c>
      <c r="C34" s="30">
        <f>SUM('Dermalogica Pro Products'!K26*2)</f>
        <v>2.8555932203389833</v>
      </c>
    </row>
    <row r="35" spans="1:3" ht="15.5" x14ac:dyDescent="0.35">
      <c r="A35" s="10">
        <v>211318</v>
      </c>
      <c r="B35" s="29" t="s">
        <v>49</v>
      </c>
      <c r="C35" s="30">
        <f>SUM('Dermalogica Pro Products'!K31)</f>
        <v>1.2355932203389832</v>
      </c>
    </row>
    <row r="36" spans="1:3" ht="15.5" x14ac:dyDescent="0.35">
      <c r="A36" s="10">
        <v>710545</v>
      </c>
      <c r="B36" s="29" t="s">
        <v>155</v>
      </c>
      <c r="C36" s="30">
        <f>SUM(Testers!K5)</f>
        <v>0.10293785310734463</v>
      </c>
    </row>
    <row r="37" spans="1:3" ht="15.5" x14ac:dyDescent="0.35">
      <c r="A37" s="9">
        <v>211062</v>
      </c>
      <c r="B37" s="29" t="s">
        <v>136</v>
      </c>
      <c r="C37" s="30">
        <f>SUM('Dermalogica Pro Products'!K42)</f>
        <v>0.19264864864864864</v>
      </c>
    </row>
    <row r="38" spans="1:3" ht="15.5" x14ac:dyDescent="0.35">
      <c r="A38" s="10">
        <v>211412</v>
      </c>
      <c r="B38" s="53" t="s">
        <v>157</v>
      </c>
      <c r="C38" s="30">
        <f>SUM('Dermalogica Pro Products'!K57)</f>
        <v>0.32400000000000007</v>
      </c>
    </row>
    <row r="39" spans="1:3" ht="15.5" x14ac:dyDescent="0.35">
      <c r="A39" s="180"/>
      <c r="B39" s="180"/>
      <c r="C39" s="49">
        <f>SUM(C33:C38)</f>
        <v>6.8292344808954981</v>
      </c>
    </row>
    <row r="40" spans="1:3" ht="15.5" x14ac:dyDescent="0.35">
      <c r="B40" s="24"/>
      <c r="C40" s="25"/>
    </row>
  </sheetData>
  <mergeCells count="5">
    <mergeCell ref="A16:C16"/>
    <mergeCell ref="A32:C32"/>
    <mergeCell ref="A2:C2"/>
    <mergeCell ref="A12:B12"/>
    <mergeCell ref="A39:B39"/>
  </mergeCell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65EA-E879-432F-9706-CF2650DEC765}">
  <dimension ref="A1:C14"/>
  <sheetViews>
    <sheetView showGridLines="0" view="pageBreakPreview" zoomScaleNormal="100" zoomScaleSheetLayoutView="100" workbookViewId="0">
      <selection activeCell="J13" sqref="J13"/>
    </sheetView>
  </sheetViews>
  <sheetFormatPr defaultRowHeight="14.5" x14ac:dyDescent="0.35"/>
  <cols>
    <col min="2" max="2" width="37.453125" bestFit="1" customWidth="1"/>
    <col min="3" max="3" width="13.81640625" customWidth="1"/>
  </cols>
  <sheetData>
    <row r="1" spans="1:3" ht="46.5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205" t="s">
        <v>191</v>
      </c>
      <c r="B2" s="205"/>
      <c r="C2" s="206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6" x14ac:dyDescent="0.35">
      <c r="A4" s="81">
        <v>211326</v>
      </c>
      <c r="B4" s="52" t="s">
        <v>18</v>
      </c>
      <c r="C4" s="30">
        <f>SUM('Dermalogica Pro Products'!K7)</f>
        <v>0.201215644820296</v>
      </c>
    </row>
    <row r="5" spans="1:3" ht="15.5" x14ac:dyDescent="0.35">
      <c r="A5" s="58">
        <v>211306</v>
      </c>
      <c r="B5" s="53" t="s">
        <v>183</v>
      </c>
      <c r="C5" s="30">
        <f>SUM('Dermalogica Pro Products'!K61)</f>
        <v>0.53542372881355937</v>
      </c>
    </row>
    <row r="6" spans="1:3" ht="15.5" x14ac:dyDescent="0.35">
      <c r="A6" s="58">
        <v>211307</v>
      </c>
      <c r="B6" s="29" t="s">
        <v>184</v>
      </c>
      <c r="C6" s="30">
        <f>SUM('Dermalogica Pro Products'!K62)</f>
        <v>0.94728813559322045</v>
      </c>
    </row>
    <row r="7" spans="1:3" ht="15.5" x14ac:dyDescent="0.35">
      <c r="A7" s="58">
        <v>211311</v>
      </c>
      <c r="B7" s="29" t="s">
        <v>90</v>
      </c>
      <c r="C7" s="30">
        <f>SUM('Dermalogica Pro Products'!K66)</f>
        <v>0.45305084745762708</v>
      </c>
    </row>
    <row r="8" spans="1:3" ht="15.5" x14ac:dyDescent="0.35">
      <c r="A8" s="58">
        <v>211225</v>
      </c>
      <c r="B8" s="65" t="s">
        <v>188</v>
      </c>
      <c r="C8" s="30">
        <f>SUM('Dermalogica Pro Products'!K26*2)</f>
        <v>2.8555932203389833</v>
      </c>
    </row>
    <row r="9" spans="1:3" ht="15.5" x14ac:dyDescent="0.35">
      <c r="A9" s="58">
        <v>211242</v>
      </c>
      <c r="B9" s="29" t="s">
        <v>50</v>
      </c>
      <c r="C9" s="30">
        <f>SUM('Dermalogica Pro Products'!K32)</f>
        <v>1.1211864406779664</v>
      </c>
    </row>
    <row r="10" spans="1:3" ht="15.5" x14ac:dyDescent="0.35">
      <c r="A10" s="58">
        <v>211319</v>
      </c>
      <c r="B10" s="29" t="s">
        <v>32</v>
      </c>
      <c r="C10" s="30">
        <f>SUM('Dermalogica Pro Products'!K18)</f>
        <v>0.50430508474576274</v>
      </c>
    </row>
    <row r="11" spans="1:3" ht="15.5" x14ac:dyDescent="0.35">
      <c r="A11" s="58">
        <v>710545</v>
      </c>
      <c r="B11" s="29" t="s">
        <v>155</v>
      </c>
      <c r="C11" s="30">
        <f>SUM(Testers!K5)</f>
        <v>0.10293785310734463</v>
      </c>
    </row>
    <row r="12" spans="1:3" ht="15.5" x14ac:dyDescent="0.35">
      <c r="A12" s="58">
        <v>211327</v>
      </c>
      <c r="B12" s="29" t="s">
        <v>71</v>
      </c>
      <c r="C12" s="30">
        <f>SUM('Dermalogica Pro Products'!K47)</f>
        <v>0.32605932203389831</v>
      </c>
    </row>
    <row r="13" spans="1:3" ht="15.5" x14ac:dyDescent="0.35">
      <c r="A13" s="58">
        <v>211412</v>
      </c>
      <c r="B13" s="29" t="s">
        <v>157</v>
      </c>
      <c r="C13" s="30">
        <f>SUM('Dermalogica Pro Products'!K57)</f>
        <v>0.32400000000000007</v>
      </c>
    </row>
    <row r="14" spans="1:3" ht="15.5" x14ac:dyDescent="0.35">
      <c r="A14" s="181"/>
      <c r="B14" s="181"/>
      <c r="C14" s="49">
        <f>SUM(C3:C13)</f>
        <v>7.5244979097239639</v>
      </c>
    </row>
  </sheetData>
  <mergeCells count="2">
    <mergeCell ref="A2:C2"/>
    <mergeCell ref="A14:B14"/>
  </mergeCells>
  <pageMargins left="0.7" right="0.7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2DB6-F8DB-4261-80E9-960364A6EA81}">
  <dimension ref="A1:C13"/>
  <sheetViews>
    <sheetView showGridLines="0" view="pageBreakPreview" zoomScaleNormal="100" zoomScaleSheetLayoutView="100" workbookViewId="0">
      <selection activeCell="J25" sqref="J25"/>
    </sheetView>
  </sheetViews>
  <sheetFormatPr defaultRowHeight="14.5" x14ac:dyDescent="0.35"/>
  <cols>
    <col min="2" max="2" width="34.54296875" customWidth="1"/>
    <col min="3" max="3" width="20.54296875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207" t="s">
        <v>192</v>
      </c>
      <c r="B2" s="207"/>
      <c r="C2" s="208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99">
        <v>211249</v>
      </c>
      <c r="B5" s="29" t="s">
        <v>24</v>
      </c>
      <c r="C5" s="30">
        <f>SUM('Dermalogica Pro Products'!K11)</f>
        <v>0.7027941176470589</v>
      </c>
    </row>
    <row r="6" spans="1:3" ht="15.5" x14ac:dyDescent="0.35">
      <c r="A6" s="58">
        <v>211225</v>
      </c>
      <c r="B6" s="29" t="s">
        <v>134</v>
      </c>
      <c r="C6" s="30">
        <f>SUM('Dermalogica Pro Products'!K26)</f>
        <v>1.4277966101694917</v>
      </c>
    </row>
    <row r="7" spans="1:3" ht="16.5" customHeight="1" x14ac:dyDescent="0.35">
      <c r="A7" s="58">
        <v>211242</v>
      </c>
      <c r="B7" s="53" t="s">
        <v>50</v>
      </c>
      <c r="C7" s="30">
        <f>SUM('Dermalogica Pro Products'!K32)</f>
        <v>1.1211864406779664</v>
      </c>
    </row>
    <row r="8" spans="1:3" ht="15.5" x14ac:dyDescent="0.35">
      <c r="A8" s="58">
        <v>211319</v>
      </c>
      <c r="B8" s="29" t="s">
        <v>32</v>
      </c>
      <c r="C8" s="30">
        <f>SUM('Dermalogica Pro Products'!K18)</f>
        <v>0.50430508474576274</v>
      </c>
    </row>
    <row r="9" spans="1:3" ht="15.5" x14ac:dyDescent="0.35">
      <c r="A9" s="103">
        <v>202021</v>
      </c>
      <c r="B9" s="29" t="s">
        <v>193</v>
      </c>
      <c r="C9" s="30">
        <f>SUM('Dermalogica Pro Products'!K40)</f>
        <v>8.8985915492957757E-2</v>
      </c>
    </row>
    <row r="10" spans="1:3" ht="15.5" x14ac:dyDescent="0.35">
      <c r="A10" s="33">
        <v>211062</v>
      </c>
      <c r="B10" s="29" t="s">
        <v>66</v>
      </c>
      <c r="C10" s="30">
        <f>SUM('Dermalogica Pro Products'!K42)</f>
        <v>0.19264864864864864</v>
      </c>
    </row>
    <row r="11" spans="1:3" ht="15.5" x14ac:dyDescent="0.35">
      <c r="A11" s="58">
        <v>211005</v>
      </c>
      <c r="B11" s="29" t="s">
        <v>78</v>
      </c>
      <c r="C11" s="30">
        <f>SUM('Dermalogica Pro Products'!K55)</f>
        <v>0.54915254237288136</v>
      </c>
    </row>
    <row r="12" spans="1:3" ht="15.5" x14ac:dyDescent="0.35">
      <c r="A12" s="58">
        <v>211323</v>
      </c>
      <c r="B12" s="29" t="s">
        <v>70</v>
      </c>
      <c r="C12" s="30">
        <f>SUM('Dermalogica Pro Products'!K46)</f>
        <v>0.32605932203389831</v>
      </c>
    </row>
    <row r="13" spans="1:3" ht="15.5" x14ac:dyDescent="0.35">
      <c r="A13" s="181"/>
      <c r="B13" s="181"/>
      <c r="C13" s="49">
        <f>SUM(C3:C12)</f>
        <v>5.1263028889768263</v>
      </c>
    </row>
  </sheetData>
  <mergeCells count="2">
    <mergeCell ref="A2:C2"/>
    <mergeCell ref="A13:B13"/>
  </mergeCells>
  <pageMargins left="0.7" right="0.7" top="0.75" bottom="0.75" header="0.3" footer="0.3"/>
  <pageSetup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FFDC-25AD-432D-B9FC-8565CDAAE69F}">
  <dimension ref="A1:C10"/>
  <sheetViews>
    <sheetView showGridLines="0" view="pageBreakPreview" zoomScaleNormal="100" zoomScaleSheetLayoutView="100" workbookViewId="0">
      <selection activeCell="C10" sqref="C10"/>
    </sheetView>
  </sheetViews>
  <sheetFormatPr defaultRowHeight="14.5" x14ac:dyDescent="0.35"/>
  <cols>
    <col min="2" max="2" width="33.453125" customWidth="1"/>
    <col min="3" max="3" width="16.26953125" customWidth="1"/>
  </cols>
  <sheetData>
    <row r="1" spans="1:3" ht="46.5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2" t="s">
        <v>194</v>
      </c>
      <c r="B2" s="162"/>
      <c r="C2" s="163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58">
        <v>211225</v>
      </c>
      <c r="B5" s="29" t="s">
        <v>134</v>
      </c>
      <c r="C5" s="30">
        <f>SUM('Dermalogica Pro Products'!K26)</f>
        <v>1.4277966101694917</v>
      </c>
    </row>
    <row r="6" spans="1:3" ht="15.5" x14ac:dyDescent="0.35">
      <c r="A6" s="58">
        <v>211242</v>
      </c>
      <c r="B6" s="29" t="s">
        <v>50</v>
      </c>
      <c r="C6" s="30">
        <v>1.1200000000000001</v>
      </c>
    </row>
    <row r="7" spans="1:3" ht="15.5" x14ac:dyDescent="0.35">
      <c r="A7" s="104">
        <v>710545</v>
      </c>
      <c r="B7" s="29" t="s">
        <v>155</v>
      </c>
      <c r="C7" s="30">
        <f>SUM(Testers!K5)</f>
        <v>0.10293785310734463</v>
      </c>
    </row>
    <row r="8" spans="1:3" ht="15.5" x14ac:dyDescent="0.35">
      <c r="A8" s="103">
        <v>211268</v>
      </c>
      <c r="B8" s="29" t="s">
        <v>73</v>
      </c>
      <c r="C8" s="30">
        <f>SUM('Dermalogica Pro Products'!K49)</f>
        <v>0.37754237288135595</v>
      </c>
    </row>
    <row r="9" spans="1:3" ht="15.5" x14ac:dyDescent="0.35">
      <c r="A9" s="58">
        <v>211412</v>
      </c>
      <c r="B9" s="29" t="s">
        <v>157</v>
      </c>
      <c r="C9" s="30">
        <v>0.32</v>
      </c>
    </row>
    <row r="10" spans="1:3" ht="15.5" x14ac:dyDescent="0.35">
      <c r="A10" s="180"/>
      <c r="B10" s="180"/>
      <c r="C10" s="49">
        <f>SUM(C3:C9)</f>
        <v>3.5616510433463531</v>
      </c>
    </row>
  </sheetData>
  <mergeCells count="2">
    <mergeCell ref="A2:C2"/>
    <mergeCell ref="A10:B10"/>
  </mergeCells>
  <pageMargins left="0.7" right="0.7" top="0.75" bottom="0.75" header="0.3" footer="0.3"/>
  <pageSetup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5EE21-21E5-4E08-AD1E-908F830DF656}">
  <dimension ref="A1:C8"/>
  <sheetViews>
    <sheetView showGridLines="0" view="pageBreakPreview" zoomScaleNormal="100" zoomScaleSheetLayoutView="100" workbookViewId="0">
      <selection activeCell="H22" sqref="H22"/>
    </sheetView>
  </sheetViews>
  <sheetFormatPr defaultRowHeight="14.5" x14ac:dyDescent="0.35"/>
  <cols>
    <col min="2" max="2" width="37.453125" bestFit="1" customWidth="1"/>
    <col min="3" max="3" width="29.7265625" customWidth="1"/>
  </cols>
  <sheetData>
    <row r="1" spans="1:3" ht="31" x14ac:dyDescent="0.35">
      <c r="A1" s="109" t="s">
        <v>195</v>
      </c>
      <c r="B1" s="46" t="s">
        <v>196</v>
      </c>
      <c r="C1" s="47" t="s">
        <v>131</v>
      </c>
    </row>
    <row r="2" spans="1:3" ht="15.5" x14ac:dyDescent="0.35">
      <c r="A2" s="209" t="s">
        <v>197</v>
      </c>
      <c r="B2" s="209"/>
      <c r="C2" s="210"/>
    </row>
    <row r="3" spans="1:3" ht="15.5" x14ac:dyDescent="0.35">
      <c r="A3" s="75">
        <v>211051</v>
      </c>
      <c r="B3" s="29" t="s">
        <v>12</v>
      </c>
      <c r="C3" s="30">
        <f>'Dermalogica Pro Products'!K3</f>
        <v>0.15343763213530656</v>
      </c>
    </row>
    <row r="4" spans="1:3" ht="15.5" x14ac:dyDescent="0.35">
      <c r="A4" s="102">
        <v>201511</v>
      </c>
      <c r="B4" s="53" t="s">
        <v>17</v>
      </c>
      <c r="C4" s="30">
        <f>SUM('Dermalogica Pro Products'!K6)</f>
        <v>0.20977801268498947</v>
      </c>
    </row>
    <row r="5" spans="1:3" ht="15.5" x14ac:dyDescent="0.35">
      <c r="A5" s="99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58">
        <v>211073</v>
      </c>
      <c r="B6" s="29" t="s">
        <v>152</v>
      </c>
      <c r="C6" s="30">
        <f>SUM('Dermalogica Pro Products'!K19)</f>
        <v>0.28350000000000003</v>
      </c>
    </row>
    <row r="7" spans="1:3" ht="19" customHeight="1" x14ac:dyDescent="0.35">
      <c r="A7" s="58">
        <v>210716</v>
      </c>
      <c r="B7" s="36" t="s">
        <v>198</v>
      </c>
      <c r="C7" s="30">
        <f>SUM('Dermalogica Pro Products'!K34)</f>
        <v>1.3500000000000003</v>
      </c>
    </row>
    <row r="8" spans="1:3" ht="15.5" x14ac:dyDescent="0.35">
      <c r="A8" s="180"/>
      <c r="B8" s="180"/>
      <c r="C8" s="49">
        <f>SUM(C3:C7)</f>
        <v>2.699509762467355</v>
      </c>
    </row>
  </sheetData>
  <mergeCells count="2">
    <mergeCell ref="A2:C2"/>
    <mergeCell ref="A8:B8"/>
  </mergeCells>
  <pageMargins left="0.7" right="0.7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3921-9CB2-405B-83EB-8AC4C4E9B0B2}">
  <dimension ref="A1:C8"/>
  <sheetViews>
    <sheetView showGridLines="0" view="pageBreakPreview" zoomScaleNormal="100" zoomScaleSheetLayoutView="100" workbookViewId="0">
      <selection activeCell="M28" sqref="M28"/>
    </sheetView>
  </sheetViews>
  <sheetFormatPr defaultRowHeight="14.5" x14ac:dyDescent="0.35"/>
  <cols>
    <col min="1" max="1" width="8.54296875" bestFit="1" customWidth="1"/>
    <col min="2" max="2" width="39" customWidth="1"/>
    <col min="3" max="3" width="12.26953125" customWidth="1"/>
  </cols>
  <sheetData>
    <row r="1" spans="1:3" ht="42" x14ac:dyDescent="0.35">
      <c r="A1" s="97" t="s">
        <v>0</v>
      </c>
      <c r="B1" s="50" t="s">
        <v>196</v>
      </c>
      <c r="C1" s="51" t="s">
        <v>131</v>
      </c>
    </row>
    <row r="2" spans="1:3" ht="15.5" x14ac:dyDescent="0.35">
      <c r="A2" s="161" t="s">
        <v>199</v>
      </c>
      <c r="B2" s="162"/>
      <c r="C2" s="163"/>
    </row>
    <row r="3" spans="1:3" ht="15.5" x14ac:dyDescent="0.35">
      <c r="A3" s="99">
        <v>211249</v>
      </c>
      <c r="B3" s="29" t="s">
        <v>24</v>
      </c>
      <c r="C3" s="30">
        <f>SUM('Dermalogica Pro Products'!K11)</f>
        <v>0.7027941176470589</v>
      </c>
    </row>
    <row r="4" spans="1:3" ht="15.5" x14ac:dyDescent="0.35">
      <c r="A4" s="58">
        <v>211225</v>
      </c>
      <c r="B4" s="29" t="s">
        <v>134</v>
      </c>
      <c r="C4" s="30">
        <f>SUM('Dermalogica Pro Products'!K26)</f>
        <v>1.4277966101694917</v>
      </c>
    </row>
    <row r="5" spans="1:3" ht="15.5" x14ac:dyDescent="0.35">
      <c r="A5" s="103">
        <v>202021</v>
      </c>
      <c r="B5" s="52" t="s">
        <v>193</v>
      </c>
      <c r="C5" s="30">
        <f>SUM('Dermalogica Pro Products'!K40)</f>
        <v>8.8985915492957757E-2</v>
      </c>
    </row>
    <row r="6" spans="1:3" ht="15.5" x14ac:dyDescent="0.35">
      <c r="A6" s="58">
        <v>211242</v>
      </c>
      <c r="B6" s="53" t="s">
        <v>50</v>
      </c>
      <c r="C6" s="30">
        <f>SUM('Dermalogica Pro Products'!K32)</f>
        <v>1.1211864406779664</v>
      </c>
    </row>
    <row r="7" spans="1:3" ht="15.5" x14ac:dyDescent="0.35">
      <c r="A7" s="33">
        <v>211062</v>
      </c>
      <c r="B7" s="29" t="s">
        <v>66</v>
      </c>
      <c r="C7" s="30">
        <f>SUM('Dermalogica Pro Products'!K42)</f>
        <v>0.19264864864864864</v>
      </c>
    </row>
    <row r="8" spans="1:3" ht="15.5" x14ac:dyDescent="0.35">
      <c r="A8" s="211"/>
      <c r="B8" s="211"/>
      <c r="C8" s="49">
        <f>SUM(C3:C7)</f>
        <v>3.5334117326361238</v>
      </c>
    </row>
  </sheetData>
  <mergeCells count="2">
    <mergeCell ref="A8:B8"/>
    <mergeCell ref="A2:C2"/>
  </mergeCells>
  <pageMargins left="0.7" right="0.7" top="0.75" bottom="0.75" header="0.3" footer="0.3"/>
  <pageSetup scale="7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35AA-A93B-4EA7-86AF-74B026CC9BBA}">
  <dimension ref="A1:C10"/>
  <sheetViews>
    <sheetView showGridLines="0" view="pageBreakPreview" zoomScaleNormal="100" zoomScaleSheetLayoutView="100" workbookViewId="0">
      <selection activeCell="I10" sqref="I10"/>
    </sheetView>
  </sheetViews>
  <sheetFormatPr defaultRowHeight="14.5" x14ac:dyDescent="0.35"/>
  <cols>
    <col min="2" max="2" width="30.26953125" customWidth="1"/>
    <col min="3" max="3" width="11.54296875" bestFit="1" customWidth="1"/>
  </cols>
  <sheetData>
    <row r="1" spans="1:3" ht="62" x14ac:dyDescent="0.35">
      <c r="A1" s="97" t="s">
        <v>0</v>
      </c>
      <c r="B1" s="46" t="s">
        <v>196</v>
      </c>
      <c r="C1" s="47" t="s">
        <v>131</v>
      </c>
    </row>
    <row r="2" spans="1:3" ht="15.5" x14ac:dyDescent="0.35">
      <c r="A2" s="167" t="s">
        <v>200</v>
      </c>
      <c r="B2" s="167"/>
      <c r="C2" s="168"/>
    </row>
    <row r="3" spans="1:3" ht="15.5" x14ac:dyDescent="0.35">
      <c r="A3" s="10">
        <v>211073</v>
      </c>
      <c r="B3" s="29" t="s">
        <v>152</v>
      </c>
      <c r="C3" s="30">
        <f>SUM('Dermalogica Pro Products'!K19)</f>
        <v>0.28350000000000003</v>
      </c>
    </row>
    <row r="4" spans="1:3" ht="15.5" x14ac:dyDescent="0.35">
      <c r="A4" s="10">
        <v>211319</v>
      </c>
      <c r="B4" s="105" t="s">
        <v>32</v>
      </c>
      <c r="C4" s="30">
        <f>SUM('Dermalogica Pro Products'!K18)</f>
        <v>0.50430508474576274</v>
      </c>
    </row>
    <row r="5" spans="1:3" ht="15.5" x14ac:dyDescent="0.35">
      <c r="A5" s="180"/>
      <c r="B5" s="180"/>
      <c r="C5" s="49">
        <f>SUM(C3:C4)</f>
        <v>0.78780508474576272</v>
      </c>
    </row>
    <row r="6" spans="1:3" ht="15.5" x14ac:dyDescent="0.35">
      <c r="A6" s="54"/>
      <c r="B6" s="83"/>
      <c r="C6" s="60"/>
    </row>
    <row r="7" spans="1:3" ht="15.5" x14ac:dyDescent="0.35">
      <c r="A7" s="198" t="s">
        <v>201</v>
      </c>
      <c r="B7" s="198"/>
      <c r="C7" s="199"/>
    </row>
    <row r="8" spans="1:3" ht="15.5" x14ac:dyDescent="0.35">
      <c r="A8" s="82">
        <v>211204</v>
      </c>
      <c r="B8" s="29" t="s">
        <v>202</v>
      </c>
      <c r="C8" s="30">
        <f>SUM('Dermalogica Pro Products'!K20)</f>
        <v>7.0016949152542376E-2</v>
      </c>
    </row>
    <row r="9" spans="1:3" ht="15.5" x14ac:dyDescent="0.35">
      <c r="A9" s="10">
        <v>211319</v>
      </c>
      <c r="B9" s="105" t="s">
        <v>32</v>
      </c>
      <c r="C9" s="30">
        <f>SUM('Dermalogica Pro Products'!K18)</f>
        <v>0.50430508474576274</v>
      </c>
    </row>
    <row r="10" spans="1:3" ht="15.5" x14ac:dyDescent="0.35">
      <c r="A10" s="180"/>
      <c r="B10" s="180"/>
      <c r="C10" s="49">
        <f>SUM(C8:C9)</f>
        <v>0.57432203389830516</v>
      </c>
    </row>
  </sheetData>
  <mergeCells count="4">
    <mergeCell ref="A2:C2"/>
    <mergeCell ref="A7:C7"/>
    <mergeCell ref="A5:B5"/>
    <mergeCell ref="A10:B10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3731-F3C2-419F-9FD1-2A644773A716}">
  <dimension ref="A1:K15"/>
  <sheetViews>
    <sheetView showGridLines="0" view="pageBreakPreview" zoomScaleNormal="100" zoomScaleSheetLayoutView="100" workbookViewId="0"/>
  </sheetViews>
  <sheetFormatPr defaultRowHeight="15.5" x14ac:dyDescent="0.35"/>
  <cols>
    <col min="2" max="2" width="34.54296875" customWidth="1"/>
    <col min="3" max="3" width="13.453125" style="27" customWidth="1"/>
    <col min="4" max="4" width="13.1796875" style="27" customWidth="1"/>
    <col min="5" max="5" width="13.1796875" style="3" customWidth="1"/>
    <col min="6" max="6" width="17.453125" style="3" customWidth="1"/>
    <col min="7" max="7" width="17.81640625" style="3" customWidth="1"/>
    <col min="8" max="8" width="14.453125" style="3" customWidth="1"/>
    <col min="9" max="9" width="17.54296875" style="3" customWidth="1"/>
    <col min="10" max="10" width="17.453125" style="5" customWidth="1"/>
    <col min="11" max="11" width="18.1796875" style="3" customWidth="1"/>
  </cols>
  <sheetData>
    <row r="1" spans="1:11" ht="46.5" x14ac:dyDescent="0.35">
      <c r="A1" s="97" t="s">
        <v>0</v>
      </c>
      <c r="B1" s="97" t="s">
        <v>109</v>
      </c>
      <c r="C1" s="46" t="s">
        <v>110</v>
      </c>
      <c r="D1" s="46" t="s">
        <v>111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112</v>
      </c>
      <c r="J1" s="47" t="s">
        <v>9</v>
      </c>
      <c r="K1" s="46" t="s">
        <v>113</v>
      </c>
    </row>
    <row r="2" spans="1:11" ht="17" x14ac:dyDescent="0.35">
      <c r="A2" s="21">
        <v>711393</v>
      </c>
      <c r="B2" s="90" t="s">
        <v>114</v>
      </c>
      <c r="C2" s="137">
        <v>38</v>
      </c>
      <c r="D2" s="88">
        <f>ROUNDDOWN(C2*81%,2)</f>
        <v>30.78</v>
      </c>
      <c r="E2" s="31">
        <v>0.5</v>
      </c>
      <c r="F2" s="31">
        <v>15</v>
      </c>
      <c r="G2" s="44">
        <v>0.1</v>
      </c>
      <c r="H2" s="85">
        <v>150</v>
      </c>
      <c r="I2" s="128">
        <v>150</v>
      </c>
      <c r="J2" s="30">
        <f>(C2/H2)</f>
        <v>0.25333333333333335</v>
      </c>
      <c r="K2" s="129">
        <f>SUM(D2/I2)</f>
        <v>0.20520000000000002</v>
      </c>
    </row>
    <row r="3" spans="1:11" ht="17" x14ac:dyDescent="0.35">
      <c r="A3" s="21">
        <v>711439</v>
      </c>
      <c r="B3" s="91" t="s">
        <v>115</v>
      </c>
      <c r="C3" s="137">
        <v>18.5</v>
      </c>
      <c r="D3" s="88">
        <f t="shared" ref="D3:D5" si="0">ROUNDDOWN(C3*81%,2)</f>
        <v>14.98</v>
      </c>
      <c r="E3" s="86">
        <v>5.0999999999999996</v>
      </c>
      <c r="F3" s="31">
        <v>150</v>
      </c>
      <c r="G3" s="87">
        <v>1.24</v>
      </c>
      <c r="H3" s="42">
        <f t="shared" ref="H3" si="1">F3/G3</f>
        <v>120.96774193548387</v>
      </c>
      <c r="I3" s="128">
        <v>121</v>
      </c>
      <c r="J3" s="30">
        <f>(C3/H3)</f>
        <v>0.15293333333333334</v>
      </c>
      <c r="K3" s="129">
        <f>SUM(D3/I3)</f>
        <v>0.12380165289256198</v>
      </c>
    </row>
    <row r="4" spans="1:11" ht="17" x14ac:dyDescent="0.4">
      <c r="A4" s="22">
        <v>710541</v>
      </c>
      <c r="B4" s="92" t="s">
        <v>116</v>
      </c>
      <c r="C4" s="137">
        <v>23</v>
      </c>
      <c r="D4" s="88">
        <f t="shared" si="0"/>
        <v>18.63</v>
      </c>
      <c r="E4" s="31">
        <v>8.4</v>
      </c>
      <c r="F4" s="31">
        <v>250</v>
      </c>
      <c r="G4" s="87">
        <v>1.25</v>
      </c>
      <c r="H4" s="85">
        <v>200</v>
      </c>
      <c r="I4" s="85">
        <v>200</v>
      </c>
      <c r="J4" s="30">
        <f>(C4/H4)</f>
        <v>0.115</v>
      </c>
      <c r="K4" s="129">
        <f>SUM(D4/I4)</f>
        <v>9.3149999999999997E-2</v>
      </c>
    </row>
    <row r="5" spans="1:11" ht="17" x14ac:dyDescent="0.35">
      <c r="A5" s="20">
        <v>710545</v>
      </c>
      <c r="B5" s="92" t="s">
        <v>117</v>
      </c>
      <c r="C5" s="138">
        <v>22.5</v>
      </c>
      <c r="D5" s="88">
        <f t="shared" si="0"/>
        <v>18.22</v>
      </c>
      <c r="E5" s="95">
        <v>6</v>
      </c>
      <c r="F5" s="38">
        <v>177</v>
      </c>
      <c r="G5" s="89">
        <v>1</v>
      </c>
      <c r="H5" s="38">
        <f>(F5/G5)</f>
        <v>177</v>
      </c>
      <c r="I5" s="93">
        <v>177</v>
      </c>
      <c r="J5" s="96">
        <v>0.25</v>
      </c>
      <c r="K5" s="129">
        <f>SUM(D5/I5)</f>
        <v>0.10293785310734463</v>
      </c>
    </row>
    <row r="6" spans="1:11" x14ac:dyDescent="0.35">
      <c r="A6" s="164" t="s">
        <v>118</v>
      </c>
      <c r="B6" s="164"/>
      <c r="C6" s="164"/>
      <c r="D6" s="164"/>
      <c r="E6" s="164"/>
      <c r="F6" s="164"/>
      <c r="G6" s="164"/>
      <c r="H6" s="165"/>
      <c r="I6" s="166"/>
      <c r="J6" s="166"/>
      <c r="K6" s="166"/>
    </row>
    <row r="7" spans="1:11" ht="17" x14ac:dyDescent="0.35">
      <c r="A7" s="23">
        <v>711286</v>
      </c>
      <c r="B7" s="92" t="s">
        <v>119</v>
      </c>
      <c r="C7" s="136">
        <v>12.5</v>
      </c>
      <c r="D7" s="130">
        <f>ROUNDDOWN(C7*81%,2)</f>
        <v>10.119999999999999</v>
      </c>
      <c r="E7" s="19">
        <v>1</v>
      </c>
      <c r="F7" s="1">
        <v>30</v>
      </c>
      <c r="G7" s="11">
        <v>0.106</v>
      </c>
      <c r="H7" s="2">
        <f t="shared" ref="H7" si="2">F7/G7</f>
        <v>283.01886792452831</v>
      </c>
      <c r="I7" s="133">
        <v>283</v>
      </c>
      <c r="J7" s="30">
        <f t="shared" ref="J7:J15" si="3">(C7/H7)</f>
        <v>4.4166666666666667E-2</v>
      </c>
      <c r="K7" s="94">
        <f t="shared" ref="K7:K15" si="4">SUM(D7/I7)</f>
        <v>3.5759717314487627E-2</v>
      </c>
    </row>
    <row r="8" spans="1:11" ht="17" x14ac:dyDescent="0.35">
      <c r="A8" s="23">
        <v>711419</v>
      </c>
      <c r="B8" s="92" t="s">
        <v>120</v>
      </c>
      <c r="C8" s="136">
        <v>13.75</v>
      </c>
      <c r="D8" s="130">
        <f t="shared" ref="D8:D15" si="5">ROUNDDOWN(C8*81%,2)</f>
        <v>11.13</v>
      </c>
      <c r="E8" s="73">
        <v>10</v>
      </c>
      <c r="F8" s="1">
        <v>295</v>
      </c>
      <c r="G8" s="11">
        <v>1.25</v>
      </c>
      <c r="H8" s="93">
        <v>236</v>
      </c>
      <c r="I8" s="93">
        <v>236</v>
      </c>
      <c r="J8" s="30">
        <f t="shared" si="3"/>
        <v>5.8262711864406777E-2</v>
      </c>
      <c r="K8" s="94">
        <f t="shared" si="4"/>
        <v>4.7161016949152548E-2</v>
      </c>
    </row>
    <row r="9" spans="1:11" s="134" customFormat="1" ht="17" x14ac:dyDescent="0.4">
      <c r="A9" s="22">
        <v>711464</v>
      </c>
      <c r="B9" s="91" t="s">
        <v>121</v>
      </c>
      <c r="C9" s="136">
        <v>13.75</v>
      </c>
      <c r="D9" s="135">
        <f t="shared" si="5"/>
        <v>11.13</v>
      </c>
      <c r="E9" s="73">
        <v>1</v>
      </c>
      <c r="F9" s="1">
        <v>30</v>
      </c>
      <c r="G9" s="11">
        <v>0.75</v>
      </c>
      <c r="H9" s="93">
        <v>40</v>
      </c>
      <c r="I9" s="93">
        <v>40</v>
      </c>
      <c r="J9" s="30">
        <f t="shared" si="3"/>
        <v>0.34375</v>
      </c>
      <c r="K9" s="94">
        <f t="shared" si="4"/>
        <v>0.27825</v>
      </c>
    </row>
    <row r="10" spans="1:11" ht="17" x14ac:dyDescent="0.4">
      <c r="A10" s="22">
        <v>711287</v>
      </c>
      <c r="B10" s="92" t="s">
        <v>122</v>
      </c>
      <c r="C10" s="136">
        <v>12.5</v>
      </c>
      <c r="D10" s="130">
        <f t="shared" si="5"/>
        <v>10.119999999999999</v>
      </c>
      <c r="E10" s="73">
        <v>1.7</v>
      </c>
      <c r="F10" s="1">
        <v>50</v>
      </c>
      <c r="G10" s="11">
        <v>0.60599999999999998</v>
      </c>
      <c r="H10" s="93">
        <v>83</v>
      </c>
      <c r="I10" s="93">
        <v>83</v>
      </c>
      <c r="J10" s="30">
        <f t="shared" si="3"/>
        <v>0.15060240963855423</v>
      </c>
      <c r="K10" s="94">
        <f t="shared" si="4"/>
        <v>0.12192771084337349</v>
      </c>
    </row>
    <row r="11" spans="1:11" ht="17" x14ac:dyDescent="0.4">
      <c r="A11" s="22">
        <v>711478</v>
      </c>
      <c r="B11" s="92" t="s">
        <v>123</v>
      </c>
      <c r="C11" s="136">
        <v>13</v>
      </c>
      <c r="D11" s="130">
        <f t="shared" si="5"/>
        <v>10.53</v>
      </c>
      <c r="E11" s="73">
        <v>6</v>
      </c>
      <c r="F11" s="1">
        <v>177</v>
      </c>
      <c r="G11" s="11" t="s">
        <v>55</v>
      </c>
      <c r="H11" s="93">
        <v>30</v>
      </c>
      <c r="I11" s="93">
        <v>30</v>
      </c>
      <c r="J11" s="30">
        <f t="shared" si="3"/>
        <v>0.43333333333333335</v>
      </c>
      <c r="K11" s="94">
        <f t="shared" si="4"/>
        <v>0.35099999999999998</v>
      </c>
    </row>
    <row r="12" spans="1:11" ht="17" x14ac:dyDescent="0.4">
      <c r="A12" s="22">
        <v>711355</v>
      </c>
      <c r="B12" s="92" t="s">
        <v>124</v>
      </c>
      <c r="C12" s="136">
        <v>13.75</v>
      </c>
      <c r="D12" s="130">
        <f t="shared" si="5"/>
        <v>11.13</v>
      </c>
      <c r="E12" s="73">
        <v>2</v>
      </c>
      <c r="F12" s="1">
        <v>59</v>
      </c>
      <c r="G12" s="11">
        <v>0.61299999999999999</v>
      </c>
      <c r="H12" s="93">
        <v>98</v>
      </c>
      <c r="I12" s="93">
        <v>98</v>
      </c>
      <c r="J12" s="30">
        <f t="shared" si="3"/>
        <v>0.14030612244897958</v>
      </c>
      <c r="K12" s="94">
        <f t="shared" si="4"/>
        <v>0.11357142857142857</v>
      </c>
    </row>
    <row r="13" spans="1:11" ht="17" x14ac:dyDescent="0.4">
      <c r="A13" s="22">
        <v>711431</v>
      </c>
      <c r="B13" s="92" t="s">
        <v>125</v>
      </c>
      <c r="C13" s="136">
        <v>12</v>
      </c>
      <c r="D13" s="130">
        <f t="shared" si="5"/>
        <v>9.7200000000000006</v>
      </c>
      <c r="E13" s="73">
        <v>2</v>
      </c>
      <c r="F13" s="1">
        <v>59</v>
      </c>
      <c r="G13" s="11">
        <v>0.49</v>
      </c>
      <c r="H13" s="93">
        <v>120</v>
      </c>
      <c r="I13" s="93">
        <v>120</v>
      </c>
      <c r="J13" s="30">
        <f t="shared" si="3"/>
        <v>0.1</v>
      </c>
      <c r="K13" s="94">
        <f t="shared" si="4"/>
        <v>8.1000000000000003E-2</v>
      </c>
    </row>
    <row r="14" spans="1:11" ht="17" x14ac:dyDescent="0.4">
      <c r="A14" s="22">
        <v>711430</v>
      </c>
      <c r="B14" s="92" t="s">
        <v>126</v>
      </c>
      <c r="C14" s="136">
        <v>11.5</v>
      </c>
      <c r="D14" s="130">
        <f t="shared" si="5"/>
        <v>9.31</v>
      </c>
      <c r="E14" s="73">
        <v>4</v>
      </c>
      <c r="F14" s="1">
        <v>100</v>
      </c>
      <c r="G14" s="11">
        <v>0.92</v>
      </c>
      <c r="H14" s="93">
        <v>118</v>
      </c>
      <c r="I14" s="93">
        <v>118</v>
      </c>
      <c r="J14" s="30">
        <f t="shared" si="3"/>
        <v>9.7457627118644072E-2</v>
      </c>
      <c r="K14" s="94">
        <f t="shared" si="4"/>
        <v>7.8898305084745768E-2</v>
      </c>
    </row>
    <row r="15" spans="1:11" ht="17" x14ac:dyDescent="0.4">
      <c r="A15" s="22">
        <v>711122</v>
      </c>
      <c r="B15" s="92" t="s">
        <v>127</v>
      </c>
      <c r="C15" s="136">
        <v>12</v>
      </c>
      <c r="D15" s="130">
        <f t="shared" si="5"/>
        <v>9.7200000000000006</v>
      </c>
      <c r="E15" s="73">
        <v>2</v>
      </c>
      <c r="F15" s="1">
        <v>59</v>
      </c>
      <c r="G15" s="11">
        <v>0.5</v>
      </c>
      <c r="H15" s="93">
        <v>120</v>
      </c>
      <c r="I15" s="93">
        <v>120</v>
      </c>
      <c r="J15" s="30">
        <f t="shared" si="3"/>
        <v>0.1</v>
      </c>
      <c r="K15" s="94">
        <f t="shared" si="4"/>
        <v>8.1000000000000003E-2</v>
      </c>
    </row>
  </sheetData>
  <mergeCells count="2">
    <mergeCell ref="A6:H6"/>
    <mergeCell ref="I6:K6"/>
  </mergeCells>
  <conditionalFormatting sqref="A7:A8">
    <cfRule type="duplicateValues" dxfId="17" priority="1"/>
    <cfRule type="duplicateValues" dxfId="16" priority="2"/>
  </conditionalFormatting>
  <pageMargins left="0.7" right="0.7" top="0.75" bottom="0.75" header="0.3" footer="0.3"/>
  <pageSetup scale="4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759E1-783F-4EC6-8F9C-0178F7D37C41}">
  <dimension ref="A1:C24"/>
  <sheetViews>
    <sheetView showGridLines="0" view="pageBreakPreview" zoomScaleNormal="100" zoomScaleSheetLayoutView="100" workbookViewId="0">
      <selection activeCell="I22" sqref="I22"/>
    </sheetView>
  </sheetViews>
  <sheetFormatPr defaultRowHeight="14.5" x14ac:dyDescent="0.35"/>
  <cols>
    <col min="2" max="2" width="45.1796875" customWidth="1"/>
    <col min="3" max="3" width="17.26953125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2" t="s">
        <v>203</v>
      </c>
      <c r="B2" s="162"/>
      <c r="C2" s="163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99">
        <v>211030</v>
      </c>
      <c r="B5" s="29" t="s">
        <v>26</v>
      </c>
      <c r="C5" s="30">
        <f>SUM('Dermalogica Pro Products'!K13)</f>
        <v>1.3500000000000003</v>
      </c>
    </row>
    <row r="6" spans="1:3" ht="15.5" x14ac:dyDescent="0.35">
      <c r="A6" s="58">
        <v>211319</v>
      </c>
      <c r="B6" s="105" t="s">
        <v>32</v>
      </c>
      <c r="C6" s="30">
        <f>SUM('Dermalogica Pro Products'!K18)</f>
        <v>0.50430508474576274</v>
      </c>
    </row>
    <row r="7" spans="1:3" ht="15.5" x14ac:dyDescent="0.35">
      <c r="A7" s="58">
        <v>211225</v>
      </c>
      <c r="B7" s="107" t="s">
        <v>134</v>
      </c>
      <c r="C7" s="30">
        <f>SUM('Dermalogica Pro Products'!K26)</f>
        <v>1.4277966101694917</v>
      </c>
    </row>
    <row r="8" spans="1:3" ht="15.5" x14ac:dyDescent="0.35">
      <c r="A8" s="58">
        <v>211242</v>
      </c>
      <c r="B8" s="52" t="s">
        <v>50</v>
      </c>
      <c r="C8" s="30">
        <f>SUM('Dermalogica Pro Products'!K32)</f>
        <v>1.1211864406779664</v>
      </c>
    </row>
    <row r="9" spans="1:3" ht="15.5" x14ac:dyDescent="0.35">
      <c r="A9" s="58">
        <v>210616</v>
      </c>
      <c r="B9" s="29" t="s">
        <v>135</v>
      </c>
      <c r="C9" s="30">
        <f>SUM('Dermalogica Pro Products'!K39)</f>
        <v>4.9661733615221991E-2</v>
      </c>
    </row>
    <row r="10" spans="1:3" ht="15.5" x14ac:dyDescent="0.35">
      <c r="A10" s="58">
        <v>211005</v>
      </c>
      <c r="B10" s="29" t="s">
        <v>78</v>
      </c>
      <c r="C10" s="30">
        <f>SUM('Dermalogica Pro Products'!K55)</f>
        <v>0.54915254237288136</v>
      </c>
    </row>
    <row r="11" spans="1:3" ht="15.5" x14ac:dyDescent="0.35">
      <c r="A11" s="180"/>
      <c r="B11" s="180"/>
      <c r="C11" s="49">
        <f>SUM(C3:C10)</f>
        <v>5.2154766187694852</v>
      </c>
    </row>
    <row r="12" spans="1:3" ht="15.5" x14ac:dyDescent="0.35">
      <c r="A12" s="54"/>
      <c r="B12" s="54"/>
      <c r="C12" s="54"/>
    </row>
    <row r="13" spans="1:3" ht="15.5" x14ac:dyDescent="0.35">
      <c r="A13" s="54"/>
      <c r="B13" s="54"/>
      <c r="C13" s="54"/>
    </row>
    <row r="14" spans="1:3" ht="15.5" x14ac:dyDescent="0.35">
      <c r="A14" s="198" t="s">
        <v>204</v>
      </c>
      <c r="B14" s="198"/>
      <c r="C14" s="199"/>
    </row>
    <row r="15" spans="1:3" ht="15.5" x14ac:dyDescent="0.35">
      <c r="A15" s="75">
        <v>211051</v>
      </c>
      <c r="B15" s="29" t="s">
        <v>12</v>
      </c>
      <c r="C15" s="30">
        <f>SUM('Dermalogica Pro Products'!K3)</f>
        <v>0.15343763213530656</v>
      </c>
    </row>
    <row r="16" spans="1:3" ht="15.5" x14ac:dyDescent="0.35">
      <c r="A16" s="102">
        <v>201101</v>
      </c>
      <c r="B16" s="29" t="s">
        <v>15</v>
      </c>
      <c r="C16" s="30">
        <f>SUM('Dermalogica Pro Products'!K5)</f>
        <v>5.9936575052854123E-2</v>
      </c>
    </row>
    <row r="17" spans="1:3" ht="15.5" x14ac:dyDescent="0.35">
      <c r="A17" s="99">
        <v>211030</v>
      </c>
      <c r="B17" s="52" t="s">
        <v>26</v>
      </c>
      <c r="C17" s="30">
        <f>SUM('Dermalogica Pro Products'!K13)</f>
        <v>1.3500000000000003</v>
      </c>
    </row>
    <row r="18" spans="1:3" ht="15.5" x14ac:dyDescent="0.35">
      <c r="A18" s="58">
        <v>211319</v>
      </c>
      <c r="B18" s="53" t="s">
        <v>32</v>
      </c>
      <c r="C18" s="30">
        <f>SUM('Dermalogica Pro Products'!K18)</f>
        <v>0.50430508474576274</v>
      </c>
    </row>
    <row r="19" spans="1:3" ht="15.5" x14ac:dyDescent="0.35">
      <c r="A19" s="58">
        <v>211225</v>
      </c>
      <c r="B19" s="29" t="s">
        <v>134</v>
      </c>
      <c r="C19" s="30">
        <f>SUM('Dermalogica Pro Products'!K26)</f>
        <v>1.4277966101694917</v>
      </c>
    </row>
    <row r="20" spans="1:3" ht="15.5" x14ac:dyDescent="0.35">
      <c r="A20" s="58">
        <v>211242</v>
      </c>
      <c r="B20" s="53" t="s">
        <v>50</v>
      </c>
      <c r="C20" s="30">
        <f>SUM('Dermalogica Pro Products'!K32)</f>
        <v>1.1211864406779664</v>
      </c>
    </row>
    <row r="21" spans="1:3" ht="15.5" x14ac:dyDescent="0.35">
      <c r="A21" s="58">
        <v>210616</v>
      </c>
      <c r="B21" s="29" t="s">
        <v>135</v>
      </c>
      <c r="C21" s="30">
        <f>SUM('Dermalogica Pro Products'!K39)</f>
        <v>4.9661733615221991E-2</v>
      </c>
    </row>
    <row r="22" spans="1:3" ht="15.5" x14ac:dyDescent="0.35">
      <c r="A22" s="58">
        <v>211005</v>
      </c>
      <c r="B22" s="29" t="s">
        <v>78</v>
      </c>
      <c r="C22" s="30">
        <f>SUM('Dermalogica Pro Products'!K55)</f>
        <v>0.54915254237288136</v>
      </c>
    </row>
    <row r="23" spans="1:3" ht="15.5" x14ac:dyDescent="0.35">
      <c r="A23" s="180"/>
      <c r="B23" s="180"/>
      <c r="C23" s="49">
        <f>SUM(C15:C22)</f>
        <v>5.2154766187694852</v>
      </c>
    </row>
    <row r="24" spans="1:3" ht="15.5" x14ac:dyDescent="0.35">
      <c r="A24" s="181"/>
      <c r="B24" s="181"/>
      <c r="C24" s="49">
        <f>C23*2</f>
        <v>10.43095323753897</v>
      </c>
    </row>
  </sheetData>
  <mergeCells count="5">
    <mergeCell ref="A2:C2"/>
    <mergeCell ref="A11:B11"/>
    <mergeCell ref="A14:C14"/>
    <mergeCell ref="A23:B23"/>
    <mergeCell ref="A24:B24"/>
  </mergeCells>
  <pageMargins left="0.7" right="0.7" top="0.75" bottom="0.75" header="0.3" footer="0.3"/>
  <pageSetup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487A-DD62-4E6E-8B0F-A1B1A6B66836}">
  <dimension ref="A1:C12"/>
  <sheetViews>
    <sheetView showGridLines="0" view="pageBreakPreview" zoomScaleNormal="100" zoomScaleSheetLayoutView="100" workbookViewId="0">
      <selection activeCell="C3" sqref="C3"/>
    </sheetView>
  </sheetViews>
  <sheetFormatPr defaultRowHeight="14.5" x14ac:dyDescent="0.35"/>
  <cols>
    <col min="2" max="2" width="40.81640625" customWidth="1"/>
    <col min="3" max="3" width="16.453125" customWidth="1"/>
  </cols>
  <sheetData>
    <row r="1" spans="1:3" ht="46.5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2" t="s">
        <v>205</v>
      </c>
      <c r="B2" s="162"/>
      <c r="C2" s="163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99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58">
        <v>211225</v>
      </c>
      <c r="B6" s="29" t="s">
        <v>188</v>
      </c>
      <c r="C6" s="30">
        <f>SUM('Dermalogica Pro Products'!K26*2)</f>
        <v>2.8555932203389833</v>
      </c>
    </row>
    <row r="7" spans="1:3" ht="15.5" x14ac:dyDescent="0.35">
      <c r="A7" s="58">
        <v>211318</v>
      </c>
      <c r="B7" s="29" t="s">
        <v>49</v>
      </c>
      <c r="C7" s="30">
        <f>SUM('Dermalogica Pro Products'!K31)</f>
        <v>1.2355932203389832</v>
      </c>
    </row>
    <row r="8" spans="1:3" ht="15.5" x14ac:dyDescent="0.35">
      <c r="A8" s="58">
        <v>210616</v>
      </c>
      <c r="B8" s="29" t="s">
        <v>206</v>
      </c>
      <c r="C8" s="30">
        <f>SUM('Dermalogica Pro Products'!K39)</f>
        <v>4.9661733615221991E-2</v>
      </c>
    </row>
    <row r="9" spans="1:3" ht="15.5" x14ac:dyDescent="0.35">
      <c r="A9" s="33">
        <v>211062</v>
      </c>
      <c r="B9" s="29" t="s">
        <v>66</v>
      </c>
      <c r="C9" s="30">
        <f>SUM('Dermalogica Pro Products'!K42)</f>
        <v>0.19264864864864864</v>
      </c>
    </row>
    <row r="10" spans="1:3" ht="15.5" x14ac:dyDescent="0.35">
      <c r="A10" s="58">
        <v>211323</v>
      </c>
      <c r="B10" s="29" t="s">
        <v>70</v>
      </c>
      <c r="C10" s="30">
        <f>SUM('Dermalogica Pro Products'!K46)</f>
        <v>0.32605932203389831</v>
      </c>
    </row>
    <row r="11" spans="1:3" ht="15.5" x14ac:dyDescent="0.35">
      <c r="A11" s="58">
        <v>211412</v>
      </c>
      <c r="B11" s="29" t="s">
        <v>157</v>
      </c>
      <c r="C11" s="30">
        <f>SUM('Dermalogica Pro Products'!K57)</f>
        <v>0.32400000000000007</v>
      </c>
    </row>
    <row r="12" spans="1:3" ht="15.5" x14ac:dyDescent="0.35">
      <c r="A12" s="180"/>
      <c r="B12" s="180"/>
      <c r="C12" s="49">
        <f>SUM(C3:C11)</f>
        <v>5.8997244698109554</v>
      </c>
    </row>
  </sheetData>
  <mergeCells count="2">
    <mergeCell ref="A2:C2"/>
    <mergeCell ref="A12:B12"/>
  </mergeCells>
  <pageMargins left="0.7" right="0.7" top="0.75" bottom="0.75" header="0.3" footer="0.3"/>
  <pageSetup scale="7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A979-615B-4630-9A87-FCA8A31AEA65}">
  <dimension ref="A1:C26"/>
  <sheetViews>
    <sheetView showGridLines="0" view="pageBreakPreview" zoomScaleNormal="100" zoomScaleSheetLayoutView="100" workbookViewId="0">
      <selection activeCell="H20" sqref="H20"/>
    </sheetView>
  </sheetViews>
  <sheetFormatPr defaultRowHeight="14.5" x14ac:dyDescent="0.35"/>
  <cols>
    <col min="2" max="2" width="41.453125" bestFit="1" customWidth="1"/>
    <col min="3" max="3" width="17.453125" bestFit="1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7" t="s">
        <v>207</v>
      </c>
      <c r="B2" s="167"/>
      <c r="C2" s="168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99">
        <v>211249</v>
      </c>
      <c r="B5" s="29" t="s">
        <v>24</v>
      </c>
      <c r="C5" s="30">
        <f>SUM('Dermalogica Pro Products'!K11)</f>
        <v>0.7027941176470589</v>
      </c>
    </row>
    <row r="6" spans="1:3" ht="15.5" x14ac:dyDescent="0.35">
      <c r="A6" s="58">
        <v>211306</v>
      </c>
      <c r="B6" s="52" t="s">
        <v>183</v>
      </c>
      <c r="C6" s="30">
        <f>SUM('Dermalogica Pro Products'!K61)</f>
        <v>0.53542372881355937</v>
      </c>
    </row>
    <row r="7" spans="1:3" ht="15.5" x14ac:dyDescent="0.35">
      <c r="A7" s="58">
        <v>211307</v>
      </c>
      <c r="B7" s="52" t="s">
        <v>184</v>
      </c>
      <c r="C7" s="30">
        <f>SUM('Dermalogica Pro Products'!K62)</f>
        <v>0.94728813559322045</v>
      </c>
    </row>
    <row r="8" spans="1:3" ht="15.5" x14ac:dyDescent="0.35">
      <c r="A8" s="58">
        <v>211311</v>
      </c>
      <c r="B8" s="29" t="s">
        <v>90</v>
      </c>
      <c r="C8" s="30">
        <f>SUM('Dermalogica Pro Products'!K66)</f>
        <v>0.45305084745762708</v>
      </c>
    </row>
    <row r="9" spans="1:3" ht="15.5" x14ac:dyDescent="0.35">
      <c r="A9" s="108">
        <v>211416</v>
      </c>
      <c r="B9" s="29" t="s">
        <v>208</v>
      </c>
      <c r="C9" s="30">
        <f>SUM('Dermalogica Pro Products'!K28*2)</f>
        <v>2.3682203389830505</v>
      </c>
    </row>
    <row r="10" spans="1:3" ht="18" customHeight="1" x14ac:dyDescent="0.35">
      <c r="A10" s="58">
        <v>211318</v>
      </c>
      <c r="B10" s="53" t="s">
        <v>49</v>
      </c>
      <c r="C10" s="30">
        <f>SUM('Dermalogica Pro Products'!K31)</f>
        <v>1.2355932203389832</v>
      </c>
    </row>
    <row r="11" spans="1:3" ht="15.5" x14ac:dyDescent="0.35">
      <c r="A11" s="58">
        <v>210616</v>
      </c>
      <c r="B11" s="29" t="s">
        <v>206</v>
      </c>
      <c r="C11" s="30">
        <f>SUM('Dermalogica Pro Products'!K39)</f>
        <v>4.9661733615221991E-2</v>
      </c>
    </row>
    <row r="12" spans="1:3" ht="15.5" x14ac:dyDescent="0.35">
      <c r="A12" s="63">
        <v>711393</v>
      </c>
      <c r="B12" s="29" t="s">
        <v>161</v>
      </c>
      <c r="C12" s="30">
        <f>SUM(Testers!K2)</f>
        <v>0.20520000000000002</v>
      </c>
    </row>
    <row r="13" spans="1:3" ht="15.5" x14ac:dyDescent="0.35">
      <c r="A13" s="103">
        <v>211510</v>
      </c>
      <c r="B13" s="58" t="s">
        <v>146</v>
      </c>
      <c r="C13" s="30">
        <f>SUM('Dermalogica Pro Products'!K59)</f>
        <v>0.57375000000000009</v>
      </c>
    </row>
    <row r="14" spans="1:3" ht="15.5" x14ac:dyDescent="0.35">
      <c r="A14" s="181"/>
      <c r="B14" s="181"/>
      <c r="C14" s="49">
        <f>SUM(C3:C13)</f>
        <v>7.284356329636883</v>
      </c>
    </row>
    <row r="15" spans="1:3" ht="15.5" x14ac:dyDescent="0.35">
      <c r="A15" s="54"/>
      <c r="B15" s="54"/>
      <c r="C15" s="54"/>
    </row>
    <row r="16" spans="1:3" ht="15.5" x14ac:dyDescent="0.35">
      <c r="A16" s="54"/>
      <c r="B16" s="54"/>
      <c r="C16" s="54"/>
    </row>
    <row r="17" spans="1:3" ht="15.5" x14ac:dyDescent="0.35">
      <c r="A17" s="198" t="s">
        <v>209</v>
      </c>
      <c r="B17" s="198"/>
      <c r="C17" s="199"/>
    </row>
    <row r="18" spans="1:3" ht="15.5" x14ac:dyDescent="0.35">
      <c r="A18" s="58">
        <v>211051</v>
      </c>
      <c r="B18" s="29" t="s">
        <v>12</v>
      </c>
      <c r="C18" s="30">
        <f>SUM('Dermalogica Pro Products'!K3)</f>
        <v>0.15343763213530656</v>
      </c>
    </row>
    <row r="19" spans="1:3" ht="15.5" x14ac:dyDescent="0.35">
      <c r="A19" s="58">
        <v>201101</v>
      </c>
      <c r="B19" s="52" t="s">
        <v>15</v>
      </c>
      <c r="C19" s="30">
        <f>SUM('Dermalogica Pro Products'!K5)</f>
        <v>5.9936575052854123E-2</v>
      </c>
    </row>
    <row r="20" spans="1:3" ht="15.5" x14ac:dyDescent="0.35">
      <c r="A20" s="58">
        <v>710545</v>
      </c>
      <c r="B20" s="29" t="s">
        <v>155</v>
      </c>
      <c r="C20" s="30">
        <f>SUM(Testers!K5)</f>
        <v>0.10293785310734463</v>
      </c>
    </row>
    <row r="21" spans="1:3" ht="15.5" x14ac:dyDescent="0.35">
      <c r="A21" s="58">
        <v>211062</v>
      </c>
      <c r="B21" s="52" t="s">
        <v>210</v>
      </c>
      <c r="C21" s="30">
        <f>SUM('Dermalogica Pro Products'!K42)</f>
        <v>0.19264864864864864</v>
      </c>
    </row>
    <row r="22" spans="1:3" ht="15.5" x14ac:dyDescent="0.35">
      <c r="A22" s="58">
        <v>210648</v>
      </c>
      <c r="B22" s="52" t="s">
        <v>45</v>
      </c>
      <c r="C22" s="30">
        <f>SUM('Dermalogica Pro Products'!K27)</f>
        <v>0.59205508474576263</v>
      </c>
    </row>
    <row r="23" spans="1:3" ht="15.5" x14ac:dyDescent="0.35">
      <c r="A23" s="58">
        <v>211268</v>
      </c>
      <c r="B23" s="29" t="s">
        <v>73</v>
      </c>
      <c r="C23" s="30">
        <f>SUM('Dermalogica Pro Products'!K49)</f>
        <v>0.37754237288135595</v>
      </c>
    </row>
    <row r="24" spans="1:3" ht="15.5" x14ac:dyDescent="0.35">
      <c r="A24" s="58">
        <v>211412</v>
      </c>
      <c r="B24" s="53" t="s">
        <v>157</v>
      </c>
      <c r="C24" s="30">
        <f>SUM('Dermalogica Pro Products'!K57)</f>
        <v>0.32400000000000007</v>
      </c>
    </row>
    <row r="25" spans="1:3" ht="15.5" x14ac:dyDescent="0.35">
      <c r="A25" s="181"/>
      <c r="B25" s="181"/>
      <c r="C25" s="49">
        <f>SUM(C18:C24)</f>
        <v>1.8025581665712724</v>
      </c>
    </row>
    <row r="26" spans="1:3" ht="15.5" x14ac:dyDescent="0.35">
      <c r="A26" s="54"/>
      <c r="B26" s="54"/>
      <c r="C26" s="54"/>
    </row>
  </sheetData>
  <mergeCells count="4">
    <mergeCell ref="A2:C2"/>
    <mergeCell ref="A14:B14"/>
    <mergeCell ref="A17:C17"/>
    <mergeCell ref="A25:B25"/>
  </mergeCells>
  <pageMargins left="0.7" right="0.7" top="0.75" bottom="0.75" header="0.3" footer="0.3"/>
  <pageSetup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35A0-33C8-4215-AF90-A4888B8F71E6}">
  <dimension ref="A1:C21"/>
  <sheetViews>
    <sheetView showGridLines="0" view="pageBreakPreview" zoomScaleNormal="100" zoomScaleSheetLayoutView="100" workbookViewId="0">
      <selection activeCell="H21" sqref="H21"/>
    </sheetView>
  </sheetViews>
  <sheetFormatPr defaultRowHeight="14.5" x14ac:dyDescent="0.35"/>
  <cols>
    <col min="2" max="2" width="42.453125" customWidth="1"/>
    <col min="3" max="3" width="25.453125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7" t="s">
        <v>211</v>
      </c>
      <c r="B2" s="167"/>
      <c r="C2" s="168"/>
    </row>
    <row r="3" spans="1:3" ht="16" x14ac:dyDescent="0.35">
      <c r="A3" s="74">
        <v>211051</v>
      </c>
      <c r="B3" s="29" t="s">
        <v>12</v>
      </c>
      <c r="C3" s="30">
        <f>SUM('Dermalogica Pro Products'!K3)</f>
        <v>0.15343763213530656</v>
      </c>
    </row>
    <row r="4" spans="1:3" ht="16" x14ac:dyDescent="0.35">
      <c r="A4" s="81">
        <v>201101</v>
      </c>
      <c r="B4" s="53" t="s">
        <v>15</v>
      </c>
      <c r="C4" s="30">
        <f>SUM('Dermalogica Pro Products'!K5)</f>
        <v>5.9936575052854123E-2</v>
      </c>
    </row>
    <row r="5" spans="1:3" ht="15.5" x14ac:dyDescent="0.35">
      <c r="A5" s="9">
        <v>211062</v>
      </c>
      <c r="B5" s="52" t="s">
        <v>66</v>
      </c>
      <c r="C5" s="30">
        <f>SUM('Dermalogica Pro Products'!K42)</f>
        <v>0.19264864864864864</v>
      </c>
    </row>
    <row r="6" spans="1:3" ht="15.5" x14ac:dyDescent="0.35">
      <c r="A6" s="10">
        <v>211323</v>
      </c>
      <c r="B6" s="52" t="s">
        <v>70</v>
      </c>
      <c r="C6" s="30">
        <f>SUM('Dermalogica Pro Products'!K46)</f>
        <v>0.32605932203389831</v>
      </c>
    </row>
    <row r="7" spans="1:3" ht="15.5" x14ac:dyDescent="0.35">
      <c r="A7" s="10">
        <v>211412</v>
      </c>
      <c r="B7" s="29" t="s">
        <v>157</v>
      </c>
      <c r="C7" s="30">
        <f>SUM('Dermalogica Pro Products'!K57)</f>
        <v>0.32400000000000007</v>
      </c>
    </row>
    <row r="8" spans="1:3" ht="15.5" x14ac:dyDescent="0.35">
      <c r="A8" s="180"/>
      <c r="B8" s="180"/>
      <c r="C8" s="49">
        <f>SUM(C3:C7)</f>
        <v>1.0560821778707077</v>
      </c>
    </row>
    <row r="9" spans="1:3" ht="15.5" x14ac:dyDescent="0.35">
      <c r="A9" s="54"/>
      <c r="B9" s="54"/>
      <c r="C9" s="54"/>
    </row>
    <row r="10" spans="1:3" ht="15.5" x14ac:dyDescent="0.35">
      <c r="A10" s="54"/>
      <c r="B10" s="54"/>
      <c r="C10" s="54"/>
    </row>
    <row r="11" spans="1:3" ht="15.5" x14ac:dyDescent="0.35">
      <c r="A11" s="54"/>
      <c r="B11" s="54"/>
      <c r="C11" s="54"/>
    </row>
    <row r="12" spans="1:3" ht="15.5" x14ac:dyDescent="0.35">
      <c r="A12" s="198" t="s">
        <v>212</v>
      </c>
      <c r="B12" s="198"/>
      <c r="C12" s="199"/>
    </row>
    <row r="13" spans="1:3" ht="16" x14ac:dyDescent="0.35">
      <c r="A13" s="74">
        <v>211051</v>
      </c>
      <c r="B13" s="29" t="s">
        <v>12</v>
      </c>
      <c r="C13" s="30">
        <f>SUM('Dermalogica Pro Products'!K3)</f>
        <v>0.15343763213530656</v>
      </c>
    </row>
    <row r="14" spans="1:3" ht="16" x14ac:dyDescent="0.35">
      <c r="A14" s="81">
        <v>201101</v>
      </c>
      <c r="B14" s="52" t="s">
        <v>15</v>
      </c>
      <c r="C14" s="30">
        <f>SUM('Dermalogica Pro Products'!K5)</f>
        <v>5.9936575052854123E-2</v>
      </c>
    </row>
    <row r="15" spans="1:3" ht="16" x14ac:dyDescent="0.4">
      <c r="A15" s="98">
        <v>211249</v>
      </c>
      <c r="B15" s="29" t="s">
        <v>24</v>
      </c>
      <c r="C15" s="30">
        <f>SUM('Dermalogica Pro Products'!K11)</f>
        <v>0.7027941176470589</v>
      </c>
    </row>
    <row r="16" spans="1:3" ht="15.5" x14ac:dyDescent="0.35">
      <c r="A16" s="10">
        <v>211225</v>
      </c>
      <c r="B16" s="52" t="s">
        <v>134</v>
      </c>
      <c r="C16" s="30">
        <f>SUM('Dermalogica Pro Products'!K26)</f>
        <v>1.4277966101694917</v>
      </c>
    </row>
    <row r="17" spans="1:3" ht="15.5" x14ac:dyDescent="0.35">
      <c r="A17" s="9">
        <v>211462</v>
      </c>
      <c r="B17" s="29" t="s">
        <v>58</v>
      </c>
      <c r="C17" s="30">
        <f>SUM('Dermalogica Pro Products'!K36)</f>
        <v>1.8877118644067796</v>
      </c>
    </row>
    <row r="18" spans="1:3" ht="15.5" x14ac:dyDescent="0.35">
      <c r="A18" s="10">
        <v>210616</v>
      </c>
      <c r="B18" s="53" t="s">
        <v>135</v>
      </c>
      <c r="C18" s="30">
        <f>SUM('Dermalogica Pro Products'!K39)</f>
        <v>4.9661733615221991E-2</v>
      </c>
    </row>
    <row r="19" spans="1:3" ht="15.5" x14ac:dyDescent="0.35">
      <c r="A19" s="9">
        <v>211062</v>
      </c>
      <c r="B19" s="52" t="s">
        <v>66</v>
      </c>
      <c r="C19" s="30">
        <f>SUM('Dermalogica Pro Products'!K42)</f>
        <v>0.19264864864864864</v>
      </c>
    </row>
    <row r="20" spans="1:3" ht="15.5" x14ac:dyDescent="0.35">
      <c r="A20" s="10">
        <v>211005</v>
      </c>
      <c r="B20" s="53" t="s">
        <v>78</v>
      </c>
      <c r="C20" s="30">
        <f>SUM('Dermalogica Pro Products'!K55)</f>
        <v>0.54915254237288136</v>
      </c>
    </row>
    <row r="21" spans="1:3" ht="15.5" x14ac:dyDescent="0.35">
      <c r="A21" s="180"/>
      <c r="B21" s="180"/>
      <c r="C21" s="49">
        <f>SUM(C13:C20)</f>
        <v>5.0231397240482432</v>
      </c>
    </row>
  </sheetData>
  <mergeCells count="4">
    <mergeCell ref="A2:C2"/>
    <mergeCell ref="A12:C12"/>
    <mergeCell ref="A8:B8"/>
    <mergeCell ref="A21:B21"/>
  </mergeCells>
  <phoneticPr fontId="16" type="noConversion"/>
  <pageMargins left="0.7" right="0.7" top="0.75" bottom="0.75" header="0.3" footer="0.3"/>
  <pageSetup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2A4E8-6D50-4B9E-8974-1418720537E2}">
  <dimension ref="A1:C24"/>
  <sheetViews>
    <sheetView showGridLines="0" view="pageBreakPreview" zoomScaleNormal="100" zoomScaleSheetLayoutView="100" workbookViewId="0">
      <selection activeCell="I21" sqref="I21"/>
    </sheetView>
  </sheetViews>
  <sheetFormatPr defaultRowHeight="14.5" x14ac:dyDescent="0.35"/>
  <cols>
    <col min="2" max="2" width="34.81640625" customWidth="1"/>
    <col min="3" max="3" width="23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7" t="s">
        <v>213</v>
      </c>
      <c r="B2" s="167"/>
      <c r="C2" s="168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65" t="s">
        <v>15</v>
      </c>
      <c r="C4" s="30">
        <f>SUM('Dermalogica Pro Products'!K5)</f>
        <v>5.9936575052854123E-2</v>
      </c>
    </row>
    <row r="5" spans="1:3" ht="15.5" x14ac:dyDescent="0.35">
      <c r="A5" s="99">
        <v>211030</v>
      </c>
      <c r="B5" s="52" t="s">
        <v>26</v>
      </c>
      <c r="C5" s="30">
        <f>SUM('Dermalogica Pro Products'!K13)</f>
        <v>1.3500000000000003</v>
      </c>
    </row>
    <row r="6" spans="1:3" ht="15.5" x14ac:dyDescent="0.35">
      <c r="A6" s="58">
        <v>211319</v>
      </c>
      <c r="B6" s="52" t="s">
        <v>32</v>
      </c>
      <c r="C6" s="30">
        <f>SUM('Dermalogica Pro Products'!K18)</f>
        <v>0.50430508474576274</v>
      </c>
    </row>
    <row r="7" spans="1:3" ht="15.5" x14ac:dyDescent="0.35">
      <c r="A7" s="58">
        <v>211225</v>
      </c>
      <c r="B7" s="52" t="s">
        <v>214</v>
      </c>
      <c r="C7" s="30">
        <f>SUM('Dermalogica Pro Products'!K26)</f>
        <v>1.4277966101694917</v>
      </c>
    </row>
    <row r="8" spans="1:3" ht="15.5" x14ac:dyDescent="0.35">
      <c r="A8" s="58">
        <v>211242</v>
      </c>
      <c r="B8" s="52" t="s">
        <v>50</v>
      </c>
      <c r="C8" s="30">
        <f>SUM('Dermalogica Pro Products'!K32)</f>
        <v>1.1211864406779664</v>
      </c>
    </row>
    <row r="9" spans="1:3" ht="15.5" x14ac:dyDescent="0.35">
      <c r="A9" s="58">
        <v>210616</v>
      </c>
      <c r="B9" s="53" t="s">
        <v>135</v>
      </c>
      <c r="C9" s="30">
        <f>SUM('Dermalogica Pro Products'!K39)</f>
        <v>4.9661733615221991E-2</v>
      </c>
    </row>
    <row r="10" spans="1:3" ht="15.5" x14ac:dyDescent="0.35">
      <c r="A10" s="58">
        <v>211005</v>
      </c>
      <c r="B10" s="52" t="s">
        <v>78</v>
      </c>
      <c r="C10" s="30">
        <f>SUM('Dermalogica Pro Products'!K55)</f>
        <v>0.54915254237288136</v>
      </c>
    </row>
    <row r="11" spans="1:3" ht="15.5" x14ac:dyDescent="0.35">
      <c r="A11" s="181"/>
      <c r="B11" s="181"/>
      <c r="C11" s="49">
        <f>SUM(C3:C10)</f>
        <v>5.2154766187694852</v>
      </c>
    </row>
    <row r="12" spans="1:3" ht="15.5" x14ac:dyDescent="0.35">
      <c r="A12" s="181"/>
      <c r="B12" s="181"/>
      <c r="C12" s="49">
        <f>C11*2</f>
        <v>10.43095323753897</v>
      </c>
    </row>
    <row r="13" spans="1:3" ht="15.5" x14ac:dyDescent="0.35">
      <c r="A13" s="54"/>
      <c r="B13" s="54"/>
      <c r="C13" s="54"/>
    </row>
    <row r="14" spans="1:3" ht="15.5" x14ac:dyDescent="0.35">
      <c r="A14" s="54"/>
      <c r="B14" s="54"/>
      <c r="C14" s="54"/>
    </row>
    <row r="15" spans="1:3" ht="15.5" x14ac:dyDescent="0.35">
      <c r="A15" s="198" t="s">
        <v>215</v>
      </c>
      <c r="B15" s="198"/>
      <c r="C15" s="199"/>
    </row>
    <row r="16" spans="1:3" ht="15.5" x14ac:dyDescent="0.35">
      <c r="A16" s="75">
        <v>211051</v>
      </c>
      <c r="B16" s="29" t="s">
        <v>12</v>
      </c>
      <c r="C16" s="30">
        <f>SUM('Dermalogica Pro Products'!K3)</f>
        <v>0.15343763213530656</v>
      </c>
    </row>
    <row r="17" spans="1:3" ht="15.5" x14ac:dyDescent="0.35">
      <c r="A17" s="102">
        <v>201101</v>
      </c>
      <c r="B17" s="65" t="s">
        <v>15</v>
      </c>
      <c r="C17" s="30">
        <f>SUM('Dermalogica Pro Products'!K5)</f>
        <v>5.9936575052854123E-2</v>
      </c>
    </row>
    <row r="18" spans="1:3" ht="15.5" x14ac:dyDescent="0.35">
      <c r="A18" s="99">
        <v>211030</v>
      </c>
      <c r="B18" s="52" t="s">
        <v>26</v>
      </c>
      <c r="C18" s="30">
        <f>SUM('Dermalogica Pro Products'!K13)</f>
        <v>1.3500000000000003</v>
      </c>
    </row>
    <row r="19" spans="1:3" ht="15.5" x14ac:dyDescent="0.35">
      <c r="A19" s="58">
        <v>211319</v>
      </c>
      <c r="B19" s="52" t="s">
        <v>32</v>
      </c>
      <c r="C19" s="30">
        <f>SUM('Dermalogica Pro Products'!K18)</f>
        <v>0.50430508474576274</v>
      </c>
    </row>
    <row r="20" spans="1:3" ht="15.5" x14ac:dyDescent="0.35">
      <c r="A20" s="58">
        <v>211225</v>
      </c>
      <c r="B20" s="52" t="s">
        <v>134</v>
      </c>
      <c r="C20" s="30">
        <f>SUM('Dermalogica Pro Products'!K26)</f>
        <v>1.4277966101694917</v>
      </c>
    </row>
    <row r="21" spans="1:3" ht="15.5" x14ac:dyDescent="0.35">
      <c r="A21" s="58">
        <v>211242</v>
      </c>
      <c r="B21" s="52" t="s">
        <v>50</v>
      </c>
      <c r="C21" s="30">
        <f>SUM('Dermalogica Pro Products'!K32)</f>
        <v>1.1211864406779664</v>
      </c>
    </row>
    <row r="22" spans="1:3" ht="15.5" x14ac:dyDescent="0.35">
      <c r="A22" s="58">
        <v>210616</v>
      </c>
      <c r="B22" s="53" t="s">
        <v>135</v>
      </c>
      <c r="C22" s="30">
        <f>SUM('Dermalogica Pro Products'!K39)</f>
        <v>4.9661733615221991E-2</v>
      </c>
    </row>
    <row r="23" spans="1:3" ht="15.5" x14ac:dyDescent="0.35">
      <c r="A23" s="58">
        <v>211005</v>
      </c>
      <c r="B23" s="52" t="s">
        <v>78</v>
      </c>
      <c r="C23" s="30">
        <f>SUM('Dermalogica Pro Products'!K55)</f>
        <v>0.54915254237288136</v>
      </c>
    </row>
    <row r="24" spans="1:3" ht="15.5" x14ac:dyDescent="0.35">
      <c r="A24" s="181"/>
      <c r="B24" s="181"/>
      <c r="C24" s="49">
        <f>SUM(C16:C23)</f>
        <v>5.2154766187694852</v>
      </c>
    </row>
  </sheetData>
  <mergeCells count="5">
    <mergeCell ref="A24:B24"/>
    <mergeCell ref="A2:C2"/>
    <mergeCell ref="A15:C15"/>
    <mergeCell ref="A11:B11"/>
    <mergeCell ref="A12:B12"/>
  </mergeCells>
  <pageMargins left="0.7" right="0.7" top="0.75" bottom="0.75" header="0.3" footer="0.3"/>
  <pageSetup scale="7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CCA2-167E-41CB-9E8C-1110411E4041}">
  <dimension ref="A1:C10"/>
  <sheetViews>
    <sheetView showGridLines="0" view="pageBreakPreview" zoomScaleNormal="100" zoomScaleSheetLayoutView="100" workbookViewId="0">
      <selection activeCell="F11" sqref="F11"/>
    </sheetView>
  </sheetViews>
  <sheetFormatPr defaultRowHeight="14.5" x14ac:dyDescent="0.35"/>
  <cols>
    <col min="2" max="2" width="39.81640625" customWidth="1"/>
    <col min="3" max="3" width="16.1796875" customWidth="1"/>
  </cols>
  <sheetData>
    <row r="1" spans="1:3" ht="46.5" x14ac:dyDescent="0.35">
      <c r="A1" s="109" t="s">
        <v>195</v>
      </c>
      <c r="B1" s="46" t="s">
        <v>128</v>
      </c>
      <c r="C1" s="47" t="s">
        <v>131</v>
      </c>
    </row>
    <row r="2" spans="1:3" ht="15.5" x14ac:dyDescent="0.35">
      <c r="A2" s="198" t="s">
        <v>216</v>
      </c>
      <c r="B2" s="198"/>
      <c r="C2" s="199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7.5" customHeight="1" x14ac:dyDescent="0.35">
      <c r="A4" s="102">
        <v>201511</v>
      </c>
      <c r="B4" s="53" t="s">
        <v>17</v>
      </c>
      <c r="C4" s="30">
        <f>SUM('Dermalogica Pro Products'!K6)</f>
        <v>0.20977801268498947</v>
      </c>
    </row>
    <row r="5" spans="1:3" ht="15.5" x14ac:dyDescent="0.35">
      <c r="A5" s="99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58">
        <v>211225</v>
      </c>
      <c r="B6" s="52" t="s">
        <v>134</v>
      </c>
      <c r="C6" s="30">
        <f>SUM('Dermalogica Pro Products'!K26)</f>
        <v>1.4277966101694917</v>
      </c>
    </row>
    <row r="7" spans="1:3" ht="15.5" x14ac:dyDescent="0.35">
      <c r="A7" s="58">
        <v>211318</v>
      </c>
      <c r="B7" s="52" t="s">
        <v>49</v>
      </c>
      <c r="C7" s="30">
        <f>SUM('Dermalogica Pro Products'!K31)</f>
        <v>1.2355932203389832</v>
      </c>
    </row>
    <row r="8" spans="1:3" ht="15.5" x14ac:dyDescent="0.35">
      <c r="A8" s="33">
        <v>211062</v>
      </c>
      <c r="B8" s="52" t="s">
        <v>66</v>
      </c>
      <c r="C8" s="30">
        <f>SUM('Dermalogica Pro Products'!K42)</f>
        <v>0.19264864864864864</v>
      </c>
    </row>
    <row r="9" spans="1:3" ht="15.5" x14ac:dyDescent="0.35">
      <c r="A9" s="58">
        <v>211005</v>
      </c>
      <c r="B9" s="52" t="s">
        <v>78</v>
      </c>
      <c r="C9" s="30">
        <f>SUM('Dermalogica Pro Products'!K55)</f>
        <v>0.54915254237288136</v>
      </c>
    </row>
    <row r="10" spans="1:3" ht="15.5" x14ac:dyDescent="0.35">
      <c r="A10" s="180"/>
      <c r="B10" s="180"/>
      <c r="C10" s="49">
        <f>SUM(C3:C9)</f>
        <v>4.47120078399736</v>
      </c>
    </row>
  </sheetData>
  <mergeCells count="2">
    <mergeCell ref="A2:C2"/>
    <mergeCell ref="A10:B10"/>
  </mergeCells>
  <pageMargins left="0.7" right="0.7" top="0.75" bottom="0.75" header="0.3" footer="0.3"/>
  <pageSetup scale="7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34E2-E792-4058-9248-3C5BE2D47251}">
  <dimension ref="A1:C10"/>
  <sheetViews>
    <sheetView showGridLines="0" view="pageBreakPreview" zoomScale="90" zoomScaleNormal="100" zoomScaleSheetLayoutView="90" workbookViewId="0">
      <selection activeCell="E9" sqref="E9"/>
    </sheetView>
  </sheetViews>
  <sheetFormatPr defaultRowHeight="14.5" x14ac:dyDescent="0.35"/>
  <cols>
    <col min="2" max="2" width="61.54296875" customWidth="1"/>
    <col min="3" max="3" width="13.26953125" customWidth="1"/>
  </cols>
  <sheetData>
    <row r="1" spans="1:3" ht="46.5" x14ac:dyDescent="0.35">
      <c r="A1" s="109" t="s">
        <v>195</v>
      </c>
      <c r="B1" s="46" t="s">
        <v>128</v>
      </c>
      <c r="C1" s="47" t="s">
        <v>131</v>
      </c>
    </row>
    <row r="2" spans="1:3" ht="15.5" x14ac:dyDescent="0.35">
      <c r="A2" s="198" t="s">
        <v>217</v>
      </c>
      <c r="B2" s="198"/>
      <c r="C2" s="199"/>
    </row>
    <row r="3" spans="1:3" ht="15.5" x14ac:dyDescent="0.35">
      <c r="A3" s="212" t="s">
        <v>218</v>
      </c>
      <c r="B3" s="213"/>
      <c r="C3" s="110"/>
    </row>
    <row r="4" spans="1:3" ht="15.5" x14ac:dyDescent="0.35">
      <c r="A4" s="10">
        <v>211063</v>
      </c>
      <c r="B4" s="29" t="s">
        <v>77</v>
      </c>
      <c r="C4" s="30">
        <f>SUM('Dermalogica Pro Products'!K54)</f>
        <v>0.63495762711864412</v>
      </c>
    </row>
    <row r="5" spans="1:3" ht="15.5" x14ac:dyDescent="0.35">
      <c r="A5" s="181"/>
      <c r="B5" s="181"/>
      <c r="C5" s="49">
        <f>SUM(C4:C4)</f>
        <v>0.63495762711864412</v>
      </c>
    </row>
    <row r="6" spans="1:3" ht="15.5" x14ac:dyDescent="0.35">
      <c r="A6" s="54"/>
      <c r="B6" s="83"/>
      <c r="C6" s="111"/>
    </row>
    <row r="7" spans="1:3" ht="15.5" x14ac:dyDescent="0.35">
      <c r="A7" s="198" t="s">
        <v>219</v>
      </c>
      <c r="B7" s="198"/>
      <c r="C7" s="199"/>
    </row>
    <row r="8" spans="1:3" ht="15.5" x14ac:dyDescent="0.35">
      <c r="A8" s="212" t="s">
        <v>218</v>
      </c>
      <c r="B8" s="213"/>
      <c r="C8" s="110"/>
    </row>
    <row r="9" spans="1:3" ht="15.5" x14ac:dyDescent="0.35">
      <c r="A9" s="10">
        <v>211063</v>
      </c>
      <c r="B9" s="29" t="s">
        <v>77</v>
      </c>
      <c r="C9" s="30">
        <f>SUM('Dermalogica Pro Products'!K54)</f>
        <v>0.63495762711864412</v>
      </c>
    </row>
    <row r="10" spans="1:3" ht="15.5" x14ac:dyDescent="0.35">
      <c r="A10" s="181"/>
      <c r="B10" s="181"/>
      <c r="C10" s="49">
        <f>SUM(C8:C9)</f>
        <v>0.63495762711864412</v>
      </c>
    </row>
  </sheetData>
  <mergeCells count="6">
    <mergeCell ref="A2:C2"/>
    <mergeCell ref="A7:C7"/>
    <mergeCell ref="A5:B5"/>
    <mergeCell ref="A10:B10"/>
    <mergeCell ref="A3:B3"/>
    <mergeCell ref="A8:B8"/>
  </mergeCells>
  <pageMargins left="0.7" right="0.7" top="0.75" bottom="0.75" header="0.3" footer="0.3"/>
  <pageSetup scale="5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F045-1E22-455E-A615-08AEBA6C32EA}">
  <dimension ref="A1:C9"/>
  <sheetViews>
    <sheetView showGridLines="0" view="pageBreakPreview" zoomScaleNormal="100" zoomScaleSheetLayoutView="100" workbookViewId="0">
      <selection activeCell="E9" sqref="E9"/>
    </sheetView>
  </sheetViews>
  <sheetFormatPr defaultRowHeight="14.5" x14ac:dyDescent="0.35"/>
  <cols>
    <col min="2" max="2" width="34" customWidth="1"/>
    <col min="3" max="3" width="13.1796875" bestFit="1" customWidth="1"/>
  </cols>
  <sheetData>
    <row r="1" spans="1:3" ht="46.5" x14ac:dyDescent="0.35">
      <c r="A1" s="109" t="s">
        <v>195</v>
      </c>
      <c r="B1" s="46" t="s">
        <v>128</v>
      </c>
      <c r="C1" s="47" t="s">
        <v>131</v>
      </c>
    </row>
    <row r="2" spans="1:3" ht="15.5" x14ac:dyDescent="0.35">
      <c r="A2" s="189" t="s">
        <v>220</v>
      </c>
      <c r="B2" s="189"/>
      <c r="C2" s="214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2">
        <v>201101</v>
      </c>
      <c r="B4" s="53" t="s">
        <v>15</v>
      </c>
      <c r="C4" s="30">
        <f>SUM('Dermalogica Pro Products'!K5)</f>
        <v>5.9936575052854123E-2</v>
      </c>
    </row>
    <row r="5" spans="1:3" ht="15.5" x14ac:dyDescent="0.35">
      <c r="A5" s="99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58">
        <v>211225</v>
      </c>
      <c r="B6" s="52" t="s">
        <v>134</v>
      </c>
      <c r="C6" s="30">
        <f>SUM('Dermalogica Pro Products'!K26)</f>
        <v>1.4277966101694917</v>
      </c>
    </row>
    <row r="7" spans="1:3" ht="15.5" x14ac:dyDescent="0.35">
      <c r="A7" s="33">
        <v>211062</v>
      </c>
      <c r="B7" s="52" t="s">
        <v>66</v>
      </c>
      <c r="C7" s="30">
        <f>SUM('Dermalogica Pro Products'!K42)</f>
        <v>0.19264864864864864</v>
      </c>
    </row>
    <row r="8" spans="1:3" ht="15.5" x14ac:dyDescent="0.35">
      <c r="A8" s="58">
        <v>211005</v>
      </c>
      <c r="B8" s="52" t="s">
        <v>78</v>
      </c>
      <c r="C8" s="30">
        <f>SUM('Dermalogica Pro Products'!K55)</f>
        <v>0.54915254237288136</v>
      </c>
    </row>
    <row r="9" spans="1:3" ht="15.5" x14ac:dyDescent="0.35">
      <c r="A9" s="169"/>
      <c r="B9" s="169"/>
      <c r="C9" s="49">
        <f>SUM(C3:C8)</f>
        <v>3.0857661260262415</v>
      </c>
    </row>
  </sheetData>
  <mergeCells count="2">
    <mergeCell ref="A2:C2"/>
    <mergeCell ref="A9:B9"/>
  </mergeCells>
  <pageMargins left="0.7" right="0.7" top="0.75" bottom="0.75" header="0.3" footer="0.3"/>
  <pageSetup scale="7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8B6E-71BB-4973-8891-1307F2B00BF2}">
  <dimension ref="A1:C54"/>
  <sheetViews>
    <sheetView showGridLines="0" view="pageBreakPreview" zoomScaleNormal="100" zoomScaleSheetLayoutView="100" workbookViewId="0">
      <selection activeCell="K30" sqref="K30"/>
    </sheetView>
  </sheetViews>
  <sheetFormatPr defaultRowHeight="14.5" x14ac:dyDescent="0.35"/>
  <cols>
    <col min="2" max="2" width="45.54296875" customWidth="1"/>
    <col min="3" max="3" width="17.453125" bestFit="1" customWidth="1"/>
  </cols>
  <sheetData>
    <row r="1" spans="1:3" ht="31" x14ac:dyDescent="0.35">
      <c r="A1" s="97" t="s">
        <v>0</v>
      </c>
      <c r="B1" s="46" t="s">
        <v>128</v>
      </c>
      <c r="C1" s="47" t="s">
        <v>131</v>
      </c>
    </row>
    <row r="2" spans="1:3" ht="15.5" x14ac:dyDescent="0.35">
      <c r="A2" s="164" t="s">
        <v>225</v>
      </c>
      <c r="B2" s="164"/>
      <c r="C2" s="165"/>
    </row>
    <row r="3" spans="1:3" ht="15.5" x14ac:dyDescent="0.35">
      <c r="A3" s="7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100">
        <v>711419</v>
      </c>
      <c r="B4" s="29" t="s">
        <v>226</v>
      </c>
      <c r="C4" s="30">
        <f>SUM(Testers!K8)</f>
        <v>4.7161016949152548E-2</v>
      </c>
    </row>
    <row r="5" spans="1:3" ht="15.5" x14ac:dyDescent="0.35">
      <c r="A5" s="99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70">
        <v>711287</v>
      </c>
      <c r="B6" s="53" t="s">
        <v>227</v>
      </c>
      <c r="C6" s="30">
        <f>SUM(Testers!K10)</f>
        <v>0.12192771084337349</v>
      </c>
    </row>
    <row r="7" spans="1:3" ht="15.5" x14ac:dyDescent="0.35">
      <c r="A7" s="70">
        <v>711430</v>
      </c>
      <c r="B7" s="29" t="s">
        <v>228</v>
      </c>
      <c r="C7" s="30">
        <f>SUM(Testers!K14)</f>
        <v>7.8898305084745768E-2</v>
      </c>
    </row>
    <row r="8" spans="1:3" ht="15.5" x14ac:dyDescent="0.35">
      <c r="A8" s="100">
        <v>711286</v>
      </c>
      <c r="B8" s="29" t="s">
        <v>229</v>
      </c>
      <c r="C8" s="30">
        <f>SUM(Testers!K7)</f>
        <v>3.5759717314487627E-2</v>
      </c>
    </row>
    <row r="9" spans="1:3" ht="15.5" x14ac:dyDescent="0.35">
      <c r="A9" s="70">
        <v>711122</v>
      </c>
      <c r="B9" s="29" t="s">
        <v>230</v>
      </c>
      <c r="C9" s="30">
        <f>SUM(Testers!K15)</f>
        <v>8.1000000000000003E-2</v>
      </c>
    </row>
    <row r="10" spans="1:3" ht="15.5" x14ac:dyDescent="0.35">
      <c r="A10" s="70">
        <v>711431</v>
      </c>
      <c r="B10" s="29" t="s">
        <v>231</v>
      </c>
      <c r="C10" s="30">
        <f>SUM(Testers!K13)</f>
        <v>8.1000000000000003E-2</v>
      </c>
    </row>
    <row r="11" spans="1:3" ht="15.5" x14ac:dyDescent="0.35">
      <c r="A11" s="70">
        <v>711355</v>
      </c>
      <c r="B11" s="29" t="s">
        <v>232</v>
      </c>
      <c r="C11" s="30">
        <f>(Testers!K12)</f>
        <v>0.11357142857142857</v>
      </c>
    </row>
    <row r="12" spans="1:3" ht="15.5" x14ac:dyDescent="0.35">
      <c r="A12" s="180"/>
      <c r="B12" s="180"/>
      <c r="C12" s="49">
        <f>SUM(C3:C11)</f>
        <v>1.4155499285455535</v>
      </c>
    </row>
    <row r="13" spans="1:3" ht="15.5" x14ac:dyDescent="0.35">
      <c r="A13" s="54"/>
      <c r="B13" s="54"/>
      <c r="C13" s="54"/>
    </row>
    <row r="14" spans="1:3" ht="15.5" x14ac:dyDescent="0.35">
      <c r="A14" s="215" t="s">
        <v>233</v>
      </c>
      <c r="B14" s="215"/>
      <c r="C14" s="216"/>
    </row>
    <row r="15" spans="1:3" ht="15.5" x14ac:dyDescent="0.35">
      <c r="A15" s="75">
        <v>211051</v>
      </c>
      <c r="B15" s="29" t="s">
        <v>12</v>
      </c>
      <c r="C15" s="30">
        <f>SUM('Dermalogica Pro Products'!K3)</f>
        <v>0.15343763213530656</v>
      </c>
    </row>
    <row r="16" spans="1:3" ht="15.5" x14ac:dyDescent="0.35">
      <c r="A16" s="100">
        <v>711419</v>
      </c>
      <c r="B16" s="29" t="s">
        <v>226</v>
      </c>
      <c r="C16" s="30">
        <f>SUM(Testers!K8)</f>
        <v>4.7161016949152548E-2</v>
      </c>
    </row>
    <row r="17" spans="1:3" ht="15.5" x14ac:dyDescent="0.35">
      <c r="A17" s="99">
        <v>211249</v>
      </c>
      <c r="B17" s="52" t="s">
        <v>24</v>
      </c>
      <c r="C17" s="30">
        <f>SUM('Dermalogica Pro Products'!K11)</f>
        <v>0.7027941176470589</v>
      </c>
    </row>
    <row r="18" spans="1:3" ht="15.5" x14ac:dyDescent="0.35">
      <c r="A18" s="70">
        <v>711287</v>
      </c>
      <c r="B18" s="53" t="s">
        <v>227</v>
      </c>
      <c r="C18" s="30">
        <f>SUM(Testers!K10)</f>
        <v>0.12192771084337349</v>
      </c>
    </row>
    <row r="19" spans="1:3" ht="15.5" x14ac:dyDescent="0.35">
      <c r="A19" s="58">
        <v>211319</v>
      </c>
      <c r="B19" s="29" t="s">
        <v>234</v>
      </c>
      <c r="C19" s="30">
        <f>SUM('Dermalogica Pro Products'!K18)</f>
        <v>0.50430508474576274</v>
      </c>
    </row>
    <row r="20" spans="1:3" ht="15.5" x14ac:dyDescent="0.35">
      <c r="A20" s="58">
        <v>211224</v>
      </c>
      <c r="B20" s="29" t="s">
        <v>235</v>
      </c>
      <c r="C20" s="30">
        <f>SUM('Dermalogica Pro Products'!K25)</f>
        <v>1.4277966101694917</v>
      </c>
    </row>
    <row r="21" spans="1:3" ht="15.5" x14ac:dyDescent="0.35">
      <c r="A21" s="58">
        <v>211242</v>
      </c>
      <c r="B21" s="29" t="s">
        <v>50</v>
      </c>
      <c r="C21" s="30">
        <f>SUM('Dermalogica Pro Products'!K32)</f>
        <v>1.1211864406779664</v>
      </c>
    </row>
    <row r="22" spans="1:3" ht="15.5" x14ac:dyDescent="0.35">
      <c r="A22" s="70">
        <v>711430</v>
      </c>
      <c r="B22" s="29" t="s">
        <v>228</v>
      </c>
      <c r="C22" s="30">
        <f>SUM(Testers!K14)</f>
        <v>7.8898305084745768E-2</v>
      </c>
    </row>
    <row r="23" spans="1:3" ht="15.5" x14ac:dyDescent="0.35">
      <c r="A23" s="100">
        <v>711286</v>
      </c>
      <c r="B23" s="29" t="s">
        <v>229</v>
      </c>
      <c r="C23" s="30">
        <f>SUM(Testers!K7)</f>
        <v>3.5759717314487627E-2</v>
      </c>
    </row>
    <row r="24" spans="1:3" ht="15.5" x14ac:dyDescent="0.35">
      <c r="A24" s="70">
        <v>711122</v>
      </c>
      <c r="B24" s="29" t="s">
        <v>230</v>
      </c>
      <c r="C24" s="30">
        <f>SUM(Testers!K15)</f>
        <v>8.1000000000000003E-2</v>
      </c>
    </row>
    <row r="25" spans="1:3" ht="15.5" x14ac:dyDescent="0.35">
      <c r="A25" s="70">
        <v>711355</v>
      </c>
      <c r="B25" s="29" t="s">
        <v>232</v>
      </c>
      <c r="C25" s="30">
        <f>SUM(Testers!K12)</f>
        <v>0.11357142857142857</v>
      </c>
    </row>
    <row r="26" spans="1:3" ht="15.5" x14ac:dyDescent="0.35">
      <c r="A26" s="180"/>
      <c r="B26" s="180"/>
      <c r="C26" s="49">
        <f>SUM(C15:C25)</f>
        <v>4.3878380641387746</v>
      </c>
    </row>
    <row r="27" spans="1:3" ht="15.5" x14ac:dyDescent="0.35">
      <c r="A27" s="54"/>
      <c r="B27" s="54"/>
      <c r="C27" s="54"/>
    </row>
    <row r="28" spans="1:3" ht="15.5" x14ac:dyDescent="0.35">
      <c r="A28" s="215" t="s">
        <v>236</v>
      </c>
      <c r="B28" s="215"/>
      <c r="C28" s="216"/>
    </row>
    <row r="29" spans="1:3" ht="15.5" x14ac:dyDescent="0.35">
      <c r="A29" s="75">
        <v>211051</v>
      </c>
      <c r="B29" s="29" t="s">
        <v>12</v>
      </c>
      <c r="C29" s="30">
        <f>SUM('Dermalogica Pro Products'!K3)</f>
        <v>0.15343763213530656</v>
      </c>
    </row>
    <row r="30" spans="1:3" ht="15.5" x14ac:dyDescent="0.35">
      <c r="A30" s="100">
        <v>711419</v>
      </c>
      <c r="B30" s="29" t="s">
        <v>226</v>
      </c>
      <c r="C30" s="30">
        <f>SUM(Testers!K8)</f>
        <v>4.7161016949152548E-2</v>
      </c>
    </row>
    <row r="31" spans="1:3" ht="15.5" x14ac:dyDescent="0.35">
      <c r="A31" s="99">
        <v>211249</v>
      </c>
      <c r="B31" s="52" t="s">
        <v>24</v>
      </c>
      <c r="C31" s="30">
        <f>SUM('Dermalogica Pro Products'!K11)</f>
        <v>0.7027941176470589</v>
      </c>
    </row>
    <row r="32" spans="1:3" ht="16" x14ac:dyDescent="0.4">
      <c r="A32" s="101">
        <v>211501</v>
      </c>
      <c r="B32" s="29" t="s">
        <v>22</v>
      </c>
      <c r="C32" s="30">
        <f>SUM('Dermalogica Pro Products'!K10)</f>
        <v>1.0470060000000001</v>
      </c>
    </row>
    <row r="33" spans="1:3" ht="15.5" x14ac:dyDescent="0.35">
      <c r="A33" s="70">
        <v>711287</v>
      </c>
      <c r="B33" s="53" t="s">
        <v>227</v>
      </c>
      <c r="C33" s="30">
        <f>SUM(Testers!K10)</f>
        <v>0.12192771084337349</v>
      </c>
    </row>
    <row r="34" spans="1:3" ht="17" x14ac:dyDescent="0.4">
      <c r="A34" s="22">
        <v>711478</v>
      </c>
      <c r="B34" s="29" t="s">
        <v>237</v>
      </c>
      <c r="C34" s="30">
        <f>SUM(Testers!K11)</f>
        <v>0.35099999999999998</v>
      </c>
    </row>
    <row r="35" spans="1:3" ht="15.5" x14ac:dyDescent="0.35">
      <c r="A35" s="100">
        <v>711286</v>
      </c>
      <c r="B35" s="29" t="s">
        <v>238</v>
      </c>
      <c r="C35" s="30">
        <f>SUM(Testers!K7)</f>
        <v>3.5759717314487627E-2</v>
      </c>
    </row>
    <row r="36" spans="1:3" ht="15.5" x14ac:dyDescent="0.35">
      <c r="A36" s="70">
        <v>711122</v>
      </c>
      <c r="B36" s="29" t="s">
        <v>230</v>
      </c>
      <c r="C36" s="30">
        <f>SUM(Testers!K15)</f>
        <v>8.1000000000000003E-2</v>
      </c>
    </row>
    <row r="37" spans="1:3" ht="15.5" x14ac:dyDescent="0.35">
      <c r="A37" s="70">
        <v>711355</v>
      </c>
      <c r="B37" s="29" t="s">
        <v>232</v>
      </c>
      <c r="C37" s="30" t="e">
        <f>#REF!/#REF!</f>
        <v>#REF!</v>
      </c>
    </row>
    <row r="38" spans="1:3" ht="15.5" x14ac:dyDescent="0.35">
      <c r="A38" s="70">
        <v>711464</v>
      </c>
      <c r="B38" s="29" t="s">
        <v>239</v>
      </c>
      <c r="C38" s="30">
        <f>SUM(Testers!K9)</f>
        <v>0.27825</v>
      </c>
    </row>
    <row r="39" spans="1:3" ht="15.5" x14ac:dyDescent="0.35">
      <c r="A39" s="181"/>
      <c r="B39" s="181"/>
      <c r="C39" s="49" t="e">
        <f>SUM(C29:C38)*2</f>
        <v>#REF!</v>
      </c>
    </row>
    <row r="40" spans="1:3" ht="15.5" x14ac:dyDescent="0.35">
      <c r="A40" s="54"/>
      <c r="B40" s="54"/>
      <c r="C40" s="54"/>
    </row>
    <row r="41" spans="1:3" ht="15.5" x14ac:dyDescent="0.35">
      <c r="A41" s="54"/>
      <c r="B41" s="54"/>
      <c r="C41" s="54"/>
    </row>
    <row r="42" spans="1:3" ht="15.5" x14ac:dyDescent="0.35">
      <c r="A42" s="215" t="s">
        <v>240</v>
      </c>
      <c r="B42" s="215"/>
      <c r="C42" s="216"/>
    </row>
    <row r="43" spans="1:3" ht="15.5" x14ac:dyDescent="0.35">
      <c r="A43" s="75">
        <v>211051</v>
      </c>
      <c r="B43" s="29" t="s">
        <v>12</v>
      </c>
      <c r="C43" s="30">
        <f>SUM('Dermalogica Pro Products'!K3)</f>
        <v>0.15343763213530656</v>
      </c>
    </row>
    <row r="44" spans="1:3" ht="15.5" x14ac:dyDescent="0.35">
      <c r="A44" s="100">
        <v>711419</v>
      </c>
      <c r="B44" s="29" t="s">
        <v>226</v>
      </c>
      <c r="C44" s="30">
        <f>SUM(Testers!K8)</f>
        <v>4.7161016949152548E-2</v>
      </c>
    </row>
    <row r="45" spans="1:3" ht="15.5" x14ac:dyDescent="0.35">
      <c r="A45" s="99">
        <v>211249</v>
      </c>
      <c r="B45" s="52" t="s">
        <v>24</v>
      </c>
      <c r="C45" s="30">
        <f>SUM('Dermalogica Pro Products'!K11)</f>
        <v>0.7027941176470589</v>
      </c>
    </row>
    <row r="46" spans="1:3" ht="15.5" x14ac:dyDescent="0.35">
      <c r="A46" s="70">
        <v>711287</v>
      </c>
      <c r="B46" s="53" t="s">
        <v>227</v>
      </c>
      <c r="C46" s="30">
        <f>SUM(Testers!K10)</f>
        <v>0.12192771084337349</v>
      </c>
    </row>
    <row r="47" spans="1:3" ht="15.5" x14ac:dyDescent="0.35">
      <c r="A47" s="58">
        <v>211319</v>
      </c>
      <c r="B47" s="29" t="s">
        <v>234</v>
      </c>
      <c r="C47" s="30">
        <f>SUM('Dermalogica Pro Products'!K18)</f>
        <v>0.50430508474576274</v>
      </c>
    </row>
    <row r="48" spans="1:3" ht="15.5" x14ac:dyDescent="0.35">
      <c r="A48" s="58">
        <v>211224</v>
      </c>
      <c r="B48" s="29" t="s">
        <v>235</v>
      </c>
      <c r="C48" s="30">
        <f>SUM('Dermalogica Pro Products'!K25)</f>
        <v>1.4277966101694917</v>
      </c>
    </row>
    <row r="49" spans="1:3" ht="15.5" x14ac:dyDescent="0.35">
      <c r="A49" s="58">
        <v>211242</v>
      </c>
      <c r="B49" s="29" t="s">
        <v>50</v>
      </c>
      <c r="C49" s="30">
        <f>SUM('Dermalogica Pro Products'!K32)</f>
        <v>1.1211864406779664</v>
      </c>
    </row>
    <row r="50" spans="1:3" ht="17" x14ac:dyDescent="0.4">
      <c r="A50" s="22">
        <v>711478</v>
      </c>
      <c r="B50" s="29" t="s">
        <v>237</v>
      </c>
      <c r="C50" s="30">
        <f>SUM(Testers!K11)</f>
        <v>0.35099999999999998</v>
      </c>
    </row>
    <row r="51" spans="1:3" ht="15.5" x14ac:dyDescent="0.35">
      <c r="A51" s="100">
        <v>711286</v>
      </c>
      <c r="B51" s="29" t="s">
        <v>238</v>
      </c>
      <c r="C51" s="30">
        <f>SUM(Testers!K7)</f>
        <v>3.5759717314487627E-2</v>
      </c>
    </row>
    <row r="52" spans="1:3" ht="15.5" x14ac:dyDescent="0.35">
      <c r="A52" s="70">
        <v>711122</v>
      </c>
      <c r="B52" s="29" t="s">
        <v>230</v>
      </c>
      <c r="C52" s="30">
        <f>SUM(Testers!K15)</f>
        <v>8.1000000000000003E-2</v>
      </c>
    </row>
    <row r="53" spans="1:3" ht="15.5" x14ac:dyDescent="0.35">
      <c r="A53" s="70">
        <v>711355</v>
      </c>
      <c r="B53" s="29" t="s">
        <v>232</v>
      </c>
      <c r="C53" s="30">
        <f>SUM(Testers!K12)</f>
        <v>0.11357142857142857</v>
      </c>
    </row>
    <row r="54" spans="1:3" ht="15.5" x14ac:dyDescent="0.35">
      <c r="A54" s="180"/>
      <c r="B54" s="180"/>
      <c r="C54" s="49">
        <f>SUM(C43:C53)*2</f>
        <v>9.319879518108058</v>
      </c>
    </row>
  </sheetData>
  <mergeCells count="8">
    <mergeCell ref="A54:B54"/>
    <mergeCell ref="A2:C2"/>
    <mergeCell ref="A14:C14"/>
    <mergeCell ref="A28:C28"/>
    <mergeCell ref="A42:C42"/>
    <mergeCell ref="A12:B12"/>
    <mergeCell ref="A26:B26"/>
    <mergeCell ref="A39:B39"/>
  </mergeCells>
  <conditionalFormatting sqref="A4">
    <cfRule type="duplicateValues" dxfId="15" priority="15"/>
    <cfRule type="duplicateValues" dxfId="14" priority="16"/>
  </conditionalFormatting>
  <conditionalFormatting sqref="A8">
    <cfRule type="duplicateValues" dxfId="13" priority="13"/>
    <cfRule type="duplicateValues" dxfId="12" priority="14"/>
  </conditionalFormatting>
  <conditionalFormatting sqref="A16">
    <cfRule type="duplicateValues" dxfId="11" priority="11"/>
    <cfRule type="duplicateValues" dxfId="10" priority="12"/>
  </conditionalFormatting>
  <conditionalFormatting sqref="A23">
    <cfRule type="duplicateValues" dxfId="9" priority="9"/>
    <cfRule type="duplicateValues" dxfId="8" priority="10"/>
  </conditionalFormatting>
  <conditionalFormatting sqref="A30">
    <cfRule type="duplicateValues" dxfId="7" priority="7"/>
    <cfRule type="duplicateValues" dxfId="6" priority="8"/>
  </conditionalFormatting>
  <conditionalFormatting sqref="A35">
    <cfRule type="duplicateValues" dxfId="5" priority="5"/>
    <cfRule type="duplicateValues" dxfId="4" priority="6"/>
  </conditionalFormatting>
  <conditionalFormatting sqref="A44">
    <cfRule type="duplicateValues" dxfId="3" priority="3"/>
    <cfRule type="duplicateValues" dxfId="2" priority="4"/>
  </conditionalFormatting>
  <conditionalFormatting sqref="A51">
    <cfRule type="duplicateValues" dxfId="1" priority="1"/>
    <cfRule type="duplicateValues" dxfId="0" priority="2"/>
  </conditionalFormatting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50A03-D27A-4ACD-AF6D-F786D7EE6456}">
  <dimension ref="A1:D16"/>
  <sheetViews>
    <sheetView showGridLines="0" view="pageBreakPreview" zoomScaleNormal="100" zoomScaleSheetLayoutView="100" workbookViewId="0"/>
  </sheetViews>
  <sheetFormatPr defaultRowHeight="14.5" x14ac:dyDescent="0.35"/>
  <cols>
    <col min="1" max="1" width="9.81640625" bestFit="1" customWidth="1"/>
    <col min="2" max="2" width="33.1796875" bestFit="1" customWidth="1"/>
    <col min="3" max="3" width="22.81640625" customWidth="1"/>
  </cols>
  <sheetData>
    <row r="1" spans="1:4" s="15" customFormat="1" ht="40.75" customHeight="1" x14ac:dyDescent="0.35">
      <c r="A1" s="46" t="s">
        <v>0</v>
      </c>
      <c r="B1" s="46" t="s">
        <v>128</v>
      </c>
      <c r="C1" s="47" t="s">
        <v>131</v>
      </c>
    </row>
    <row r="2" spans="1:4" s="15" customFormat="1" ht="17.149999999999999" customHeight="1" x14ac:dyDescent="0.35">
      <c r="A2" s="167" t="s">
        <v>132</v>
      </c>
      <c r="B2" s="167"/>
      <c r="C2" s="168"/>
    </row>
    <row r="3" spans="1:4" s="4" customFormat="1" ht="15.5" x14ac:dyDescent="0.35">
      <c r="A3" s="28">
        <v>211051</v>
      </c>
      <c r="B3" s="29" t="s">
        <v>12</v>
      </c>
      <c r="C3" s="30">
        <f>SUM('Dermalogica Pro Products'!K3)</f>
        <v>0.15343763213530656</v>
      </c>
    </row>
    <row r="4" spans="1:4" s="3" customFormat="1" ht="15.5" x14ac:dyDescent="0.35">
      <c r="A4" s="33">
        <v>201101</v>
      </c>
      <c r="B4" s="29" t="s">
        <v>15</v>
      </c>
      <c r="C4" s="30">
        <f>SUM('Dermalogica Pro Products'!K5)</f>
        <v>5.9936575052854123E-2</v>
      </c>
    </row>
    <row r="5" spans="1:4" s="3" customFormat="1" ht="15.5" x14ac:dyDescent="0.35">
      <c r="A5" s="33">
        <v>211249</v>
      </c>
      <c r="B5" s="29" t="s">
        <v>24</v>
      </c>
      <c r="C5" s="30">
        <f>SUM('Dermalogica Pro Products'!K11)</f>
        <v>0.7027941176470589</v>
      </c>
    </row>
    <row r="6" spans="1:4" s="16" customFormat="1" ht="16.5" customHeight="1" x14ac:dyDescent="0.35">
      <c r="A6" s="33">
        <v>211282</v>
      </c>
      <c r="B6" s="36" t="s">
        <v>29</v>
      </c>
      <c r="C6" s="37">
        <f>SUM('Dermalogica Pro Products'!K15)</f>
        <v>0.31443037974683546</v>
      </c>
    </row>
    <row r="7" spans="1:4" s="3" customFormat="1" ht="15.5" x14ac:dyDescent="0.35">
      <c r="A7" s="33">
        <v>211243</v>
      </c>
      <c r="B7" s="29" t="s">
        <v>30</v>
      </c>
      <c r="C7" s="30">
        <f>SUM('Dermalogica Pro Products'!K16)</f>
        <v>9.9113924050632921E-2</v>
      </c>
    </row>
    <row r="8" spans="1:4" s="3" customFormat="1" ht="15.5" x14ac:dyDescent="0.35">
      <c r="A8" s="33">
        <v>211225</v>
      </c>
      <c r="B8" s="29" t="s">
        <v>134</v>
      </c>
      <c r="C8" s="30">
        <f>SUM('Dermalogica Pro Products'!K26)</f>
        <v>1.4277966101694917</v>
      </c>
    </row>
    <row r="9" spans="1:4" s="3" customFormat="1" ht="15.5" x14ac:dyDescent="0.35">
      <c r="A9" s="33">
        <v>211242</v>
      </c>
      <c r="B9" s="29" t="s">
        <v>50</v>
      </c>
      <c r="C9" s="30">
        <f>SUM('Dermalogica Pro Products'!K32)</f>
        <v>1.1211864406779664</v>
      </c>
      <c r="D9" s="13"/>
    </row>
    <row r="10" spans="1:4" s="17" customFormat="1" ht="15.5" x14ac:dyDescent="0.35">
      <c r="A10" s="33">
        <v>211319</v>
      </c>
      <c r="B10" s="29" t="s">
        <v>32</v>
      </c>
      <c r="C10" s="30">
        <f>SUM('Dermalogica Pro Products'!K18)</f>
        <v>0.50430508474576274</v>
      </c>
    </row>
    <row r="11" spans="1:4" s="3" customFormat="1" ht="15.5" x14ac:dyDescent="0.35">
      <c r="A11" s="33">
        <v>210616</v>
      </c>
      <c r="B11" s="29" t="s">
        <v>135</v>
      </c>
      <c r="C11" s="30">
        <f>SUM('Dermalogica Pro Products'!K39)</f>
        <v>4.9661733615221991E-2</v>
      </c>
    </row>
    <row r="12" spans="1:4" s="3" customFormat="1" ht="15.5" x14ac:dyDescent="0.35">
      <c r="A12" s="33">
        <v>211062</v>
      </c>
      <c r="B12" s="29" t="s">
        <v>136</v>
      </c>
      <c r="C12" s="30">
        <f>SUM('Dermalogica Pro Products'!K42)</f>
        <v>0.19264864864864864</v>
      </c>
    </row>
    <row r="13" spans="1:4" s="3" customFormat="1" ht="15.5" x14ac:dyDescent="0.35">
      <c r="A13" s="33">
        <v>211596</v>
      </c>
      <c r="B13" s="29" t="s">
        <v>69</v>
      </c>
      <c r="C13" s="30">
        <f>SUM('Dermalogica Pro Products'!K45)</f>
        <v>0.32605932203389831</v>
      </c>
    </row>
    <row r="14" spans="1:4" s="3" customFormat="1" ht="15.5" x14ac:dyDescent="0.35">
      <c r="A14" s="33">
        <v>211412</v>
      </c>
      <c r="B14" s="29" t="s">
        <v>137</v>
      </c>
      <c r="C14" s="30">
        <f>SUM('Dermalogica Pro Products'!K57)</f>
        <v>0.32400000000000007</v>
      </c>
    </row>
    <row r="15" spans="1:4" s="4" customFormat="1" ht="15.5" x14ac:dyDescent="0.35">
      <c r="A15" s="169"/>
      <c r="B15" s="169"/>
      <c r="C15" s="49">
        <f>SUM(C3:C14)</f>
        <v>5.2753704685236773</v>
      </c>
    </row>
    <row r="16" spans="1:4" s="4" customFormat="1" ht="15.5" x14ac:dyDescent="0.35">
      <c r="C16" s="18"/>
    </row>
  </sheetData>
  <mergeCells count="2">
    <mergeCell ref="A2:C2"/>
    <mergeCell ref="A15:B15"/>
  </mergeCells>
  <pageMargins left="0.7" right="0.7" top="0.75" bottom="0.75" header="0.3" footer="0.3"/>
  <pageSetup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8778-5A7E-458F-B831-3073949DE5AB}">
  <dimension ref="A1:C18"/>
  <sheetViews>
    <sheetView showGridLines="0" view="pageBreakPreview" zoomScaleNormal="100" zoomScaleSheetLayoutView="100" workbookViewId="0"/>
  </sheetViews>
  <sheetFormatPr defaultRowHeight="14.5" x14ac:dyDescent="0.35"/>
  <cols>
    <col min="2" max="2" width="33.1796875" customWidth="1"/>
    <col min="3" max="3" width="23.7265625" customWidth="1"/>
  </cols>
  <sheetData>
    <row r="1" spans="1:3" ht="31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167" t="s">
        <v>139</v>
      </c>
      <c r="B2" s="167"/>
      <c r="C2" s="168"/>
    </row>
    <row r="3" spans="1:3" ht="15.5" x14ac:dyDescent="0.35">
      <c r="A3" s="5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56" t="s">
        <v>19</v>
      </c>
      <c r="B4" s="29" t="s">
        <v>140</v>
      </c>
      <c r="C4" s="30">
        <f>SUM('Dermalogica Pro Products'!K7)</f>
        <v>0.201215644820296</v>
      </c>
    </row>
    <row r="5" spans="1:3" ht="15.5" x14ac:dyDescent="0.35">
      <c r="A5" s="57">
        <v>211249</v>
      </c>
      <c r="B5" s="52" t="s">
        <v>24</v>
      </c>
      <c r="C5" s="30">
        <f>SUM('Dermalogica Pro Products'!K11)</f>
        <v>0.7027941176470589</v>
      </c>
    </row>
    <row r="6" spans="1:3" ht="15.5" x14ac:dyDescent="0.35">
      <c r="A6" s="58">
        <v>210616</v>
      </c>
      <c r="B6" s="29" t="s">
        <v>135</v>
      </c>
      <c r="C6" s="30">
        <f>SUM('Dermalogica Pro Products'!K39)</f>
        <v>4.9661733615221991E-2</v>
      </c>
    </row>
    <row r="7" spans="1:3" ht="15.5" x14ac:dyDescent="0.35">
      <c r="A7" s="33">
        <v>211282</v>
      </c>
      <c r="B7" s="29" t="s">
        <v>29</v>
      </c>
      <c r="C7" s="30">
        <f>SUM('Dermalogica Pro Products'!K15)</f>
        <v>0.31443037974683546</v>
      </c>
    </row>
    <row r="8" spans="1:3" ht="15.5" x14ac:dyDescent="0.35">
      <c r="A8" s="58">
        <v>211243</v>
      </c>
      <c r="B8" s="53" t="s">
        <v>30</v>
      </c>
      <c r="C8" s="30">
        <f>SUM('Dermalogica Pro Products'!K16)</f>
        <v>9.9113924050632921E-2</v>
      </c>
    </row>
    <row r="9" spans="1:3" ht="15.5" x14ac:dyDescent="0.35">
      <c r="A9" s="58">
        <v>211225</v>
      </c>
      <c r="B9" s="29" t="s">
        <v>134</v>
      </c>
      <c r="C9" s="30">
        <f>SUM('Dermalogica Pro Products'!K26)</f>
        <v>1.4277966101694917</v>
      </c>
    </row>
    <row r="10" spans="1:3" ht="15.5" x14ac:dyDescent="0.35">
      <c r="A10" s="58">
        <v>211242</v>
      </c>
      <c r="B10" s="29" t="s">
        <v>50</v>
      </c>
      <c r="C10" s="30">
        <f>SUM('Dermalogica Pro Products'!K32)</f>
        <v>1.1211864406779664</v>
      </c>
    </row>
    <row r="11" spans="1:3" ht="15.5" x14ac:dyDescent="0.35">
      <c r="A11" s="58">
        <v>211273</v>
      </c>
      <c r="B11" s="29" t="s">
        <v>57</v>
      </c>
      <c r="C11" s="30">
        <f>SUM('Dermalogica Pro Products'!K35)</f>
        <v>1.2864705882352943</v>
      </c>
    </row>
    <row r="12" spans="1:3" ht="15.5" x14ac:dyDescent="0.35">
      <c r="A12" s="58">
        <v>211319</v>
      </c>
      <c r="B12" s="29" t="s">
        <v>32</v>
      </c>
      <c r="C12" s="30">
        <f>SUM('Dermalogica Pro Products'!K18)</f>
        <v>0.50430508474576274</v>
      </c>
    </row>
    <row r="13" spans="1:3" ht="15.5" x14ac:dyDescent="0.35">
      <c r="A13" s="58">
        <v>202021</v>
      </c>
      <c r="B13" s="29" t="s">
        <v>64</v>
      </c>
      <c r="C13" s="30">
        <f>SUM('Dermalogica Pro Products'!K40)</f>
        <v>8.8985915492957757E-2</v>
      </c>
    </row>
    <row r="14" spans="1:3" ht="15.5" x14ac:dyDescent="0.35">
      <c r="A14" s="58">
        <v>211323</v>
      </c>
      <c r="B14" s="29" t="s">
        <v>70</v>
      </c>
      <c r="C14" s="30">
        <f>SUM('Dermalogica Pro Products'!K46)</f>
        <v>0.32605932203389831</v>
      </c>
    </row>
    <row r="15" spans="1:3" ht="15.5" x14ac:dyDescent="0.35">
      <c r="A15" s="33">
        <v>211062</v>
      </c>
      <c r="B15" s="29" t="s">
        <v>66</v>
      </c>
      <c r="C15" s="30">
        <f>SUM('Dermalogica Pro Products'!K42)</f>
        <v>0.19264864864864864</v>
      </c>
    </row>
    <row r="16" spans="1:3" ht="15.5" x14ac:dyDescent="0.35">
      <c r="A16" s="61">
        <v>211005</v>
      </c>
      <c r="B16" s="59" t="s">
        <v>78</v>
      </c>
      <c r="C16" s="30">
        <f>SUM('Dermalogica Pro Products'!K55)</f>
        <v>0.54915254237288136</v>
      </c>
    </row>
    <row r="17" spans="1:3" ht="15.5" hidden="1" x14ac:dyDescent="0.35">
      <c r="A17" s="170"/>
      <c r="B17" s="170"/>
      <c r="C17" s="37">
        <f>SUM(C3:C16)</f>
        <v>7.0172585843922537</v>
      </c>
    </row>
    <row r="18" spans="1:3" ht="15.5" x14ac:dyDescent="0.35">
      <c r="A18" s="170"/>
      <c r="B18" s="170"/>
      <c r="C18" s="49">
        <f>SUM(C17-'Classic Facial'!C15)</f>
        <v>1.7418881158685764</v>
      </c>
    </row>
  </sheetData>
  <mergeCells count="3">
    <mergeCell ref="A2:C2"/>
    <mergeCell ref="A17:B17"/>
    <mergeCell ref="A18:B18"/>
  </mergeCells>
  <pageMargins left="0.7" right="0.7" top="0.75" bottom="0.75" header="0.3" footer="0.3"/>
  <pageSetup scale="65" orientation="portrait" r:id="rId1"/>
  <ignoredErrors>
    <ignoredError sqref="C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362D-BC70-4DD2-979D-93040BA70B10}">
  <dimension ref="A1:C14"/>
  <sheetViews>
    <sheetView showGridLines="0" view="pageBreakPreview" zoomScaleNormal="100" zoomScaleSheetLayoutView="100" workbookViewId="0"/>
  </sheetViews>
  <sheetFormatPr defaultRowHeight="14.5" x14ac:dyDescent="0.35"/>
  <cols>
    <col min="2" max="2" width="46.7265625" customWidth="1"/>
    <col min="3" max="3" width="20.54296875" customWidth="1"/>
    <col min="4" max="4" width="13.7265625" customWidth="1"/>
    <col min="5" max="5" width="13.1796875" customWidth="1"/>
  </cols>
  <sheetData>
    <row r="1" spans="1:3" ht="31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175" t="s">
        <v>142</v>
      </c>
      <c r="B2" s="176"/>
      <c r="C2" s="177"/>
    </row>
    <row r="3" spans="1:3" ht="15.5" x14ac:dyDescent="0.35">
      <c r="A3" s="5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56">
        <v>201101</v>
      </c>
      <c r="B4" s="52" t="s">
        <v>15</v>
      </c>
      <c r="C4" s="30">
        <f>SUM('Dermalogica Pro Products'!K5)</f>
        <v>5.9936575052854123E-2</v>
      </c>
    </row>
    <row r="5" spans="1:3" ht="15.5" x14ac:dyDescent="0.35">
      <c r="A5" s="57">
        <v>211249</v>
      </c>
      <c r="B5" s="52" t="s">
        <v>143</v>
      </c>
      <c r="C5" s="30">
        <f>SUM('Dermalogica Pro Products'!K11*2)</f>
        <v>1.4055882352941178</v>
      </c>
    </row>
    <row r="6" spans="1:3" ht="15.5" x14ac:dyDescent="0.35">
      <c r="A6" s="62">
        <v>211501</v>
      </c>
      <c r="B6" s="29" t="s">
        <v>22</v>
      </c>
      <c r="C6" s="30">
        <f>SUM('Dermalogica Pro Products'!K10)</f>
        <v>1.0470060000000001</v>
      </c>
    </row>
    <row r="7" spans="1:3" ht="15.5" x14ac:dyDescent="0.35">
      <c r="A7" s="58">
        <v>211416</v>
      </c>
      <c r="B7" s="29" t="s">
        <v>144</v>
      </c>
      <c r="C7" s="30">
        <f>SUM('Dermalogica Pro Products'!K28*2)</f>
        <v>2.3682203389830505</v>
      </c>
    </row>
    <row r="8" spans="1:3" ht="15.5" x14ac:dyDescent="0.35">
      <c r="A8" s="58">
        <v>211318</v>
      </c>
      <c r="B8" s="29" t="s">
        <v>49</v>
      </c>
      <c r="C8" s="30">
        <f>SUM('Dermalogica Pro Products'!K31)</f>
        <v>1.2355932203389832</v>
      </c>
    </row>
    <row r="9" spans="1:3" ht="15.5" x14ac:dyDescent="0.35">
      <c r="A9" s="58">
        <v>211319</v>
      </c>
      <c r="B9" s="29" t="s">
        <v>32</v>
      </c>
      <c r="C9" s="30">
        <f>SUM('Dermalogica Pro Products'!K18)</f>
        <v>0.50430508474576274</v>
      </c>
    </row>
    <row r="10" spans="1:3" ht="15.5" x14ac:dyDescent="0.35">
      <c r="A10" s="58">
        <v>210616</v>
      </c>
      <c r="B10" s="29" t="s">
        <v>135</v>
      </c>
      <c r="C10" s="30">
        <f>SUM('Dermalogica Pro Products'!K39)</f>
        <v>4.9661733615221991E-2</v>
      </c>
    </row>
    <row r="11" spans="1:3" ht="15.5" x14ac:dyDescent="0.35">
      <c r="A11" s="63">
        <v>711393</v>
      </c>
      <c r="B11" s="29" t="s">
        <v>145</v>
      </c>
      <c r="C11" s="30">
        <f>SUM(Testers!K2)</f>
        <v>0.20520000000000002</v>
      </c>
    </row>
    <row r="12" spans="1:3" ht="15.5" x14ac:dyDescent="0.35">
      <c r="A12" s="58">
        <v>211510</v>
      </c>
      <c r="B12" s="29" t="s">
        <v>146</v>
      </c>
      <c r="C12" s="30">
        <f>SUM('Dermalogica Pro Products'!K59)</f>
        <v>0.57375000000000009</v>
      </c>
    </row>
    <row r="13" spans="1:3" ht="15.5" hidden="1" x14ac:dyDescent="0.35">
      <c r="A13" s="171" t="s">
        <v>138</v>
      </c>
      <c r="B13" s="172"/>
      <c r="C13" s="37">
        <f>SUM(C3:C12)</f>
        <v>7.6026988201652976</v>
      </c>
    </row>
    <row r="14" spans="1:3" ht="15.5" x14ac:dyDescent="0.35">
      <c r="A14" s="173" t="s">
        <v>141</v>
      </c>
      <c r="B14" s="174"/>
      <c r="C14" s="49">
        <f>SUM(C13-'Classic Facial'!C15)</f>
        <v>2.3273283516416203</v>
      </c>
    </row>
  </sheetData>
  <sheetProtection algorithmName="SHA-512" hashValue="F4v0LEAlwo4HXOq55hvoS7L9C6luBKbGxGSGQMUt/rjANELYLY1C0JrH2kuRAoup9qNXhs1tkz5mYhAI6sY6aQ==" saltValue="JutaD/QdXeaScmcwd9s/Ug==" spinCount="100000" sheet="1" objects="1" scenarios="1"/>
  <mergeCells count="3">
    <mergeCell ref="A13:B13"/>
    <mergeCell ref="A14:B14"/>
    <mergeCell ref="A2:C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4B31-C360-4DD5-8EA9-BEA1EBE8F946}">
  <dimension ref="A1:N18"/>
  <sheetViews>
    <sheetView showGridLines="0" view="pageBreakPreview" zoomScaleNormal="100" zoomScaleSheetLayoutView="100" workbookViewId="0"/>
  </sheetViews>
  <sheetFormatPr defaultRowHeight="14.5" x14ac:dyDescent="0.35"/>
  <cols>
    <col min="2" max="2" width="35.26953125" customWidth="1"/>
    <col min="3" max="3" width="19.26953125" customWidth="1"/>
    <col min="4" max="4" width="17.26953125" customWidth="1"/>
  </cols>
  <sheetData>
    <row r="1" spans="1:14" ht="31" x14ac:dyDescent="0.35">
      <c r="A1" s="46" t="s">
        <v>0</v>
      </c>
      <c r="B1" s="46" t="s">
        <v>128</v>
      </c>
      <c r="C1" s="47" t="s">
        <v>131</v>
      </c>
    </row>
    <row r="2" spans="1:14" ht="15.5" x14ac:dyDescent="0.35">
      <c r="A2" s="178" t="s">
        <v>147</v>
      </c>
      <c r="B2" s="178"/>
      <c r="C2" s="179"/>
    </row>
    <row r="3" spans="1:14" ht="15.5" x14ac:dyDescent="0.35">
      <c r="A3" s="55">
        <v>211051</v>
      </c>
      <c r="B3" s="29" t="s">
        <v>148</v>
      </c>
      <c r="C3" s="30">
        <f>SUM('Dermalogica Pro Products'!K3*2)</f>
        <v>0.30687526427061312</v>
      </c>
    </row>
    <row r="4" spans="1:14" ht="15.5" x14ac:dyDescent="0.35">
      <c r="A4" s="56">
        <v>201511</v>
      </c>
      <c r="B4" s="53" t="s">
        <v>17</v>
      </c>
      <c r="C4" s="30">
        <f>SUM('Dermalogica Pro Products'!K6)</f>
        <v>0.20977801268498947</v>
      </c>
    </row>
    <row r="5" spans="1:14" ht="15.5" x14ac:dyDescent="0.35">
      <c r="A5" s="56">
        <v>201101</v>
      </c>
      <c r="B5" s="52" t="s">
        <v>15</v>
      </c>
      <c r="C5" s="30">
        <f>SUM('Dermalogica Pro Products'!K5)</f>
        <v>5.9936575052854123E-2</v>
      </c>
    </row>
    <row r="6" spans="1:14" s="3" customFormat="1" ht="15.5" x14ac:dyDescent="0.35">
      <c r="A6" s="62">
        <v>211501</v>
      </c>
      <c r="B6" s="29" t="s">
        <v>22</v>
      </c>
      <c r="C6" s="30">
        <f>SUM('Dermalogica Pro Products'!K10)</f>
        <v>1.0470060000000001</v>
      </c>
      <c r="D6"/>
      <c r="E6"/>
      <c r="F6"/>
      <c r="G6"/>
      <c r="H6"/>
      <c r="I6"/>
      <c r="J6"/>
      <c r="K6"/>
      <c r="L6"/>
      <c r="M6"/>
      <c r="N6"/>
    </row>
    <row r="7" spans="1:14" ht="15.5" x14ac:dyDescent="0.35">
      <c r="A7" s="58">
        <v>211319</v>
      </c>
      <c r="B7" s="29" t="s">
        <v>32</v>
      </c>
      <c r="C7" s="30">
        <f>SUM('Dermalogica Pro Products'!K18)</f>
        <v>0.50430508474576274</v>
      </c>
    </row>
    <row r="8" spans="1:14" ht="15.5" x14ac:dyDescent="0.35">
      <c r="A8" s="58">
        <v>211222</v>
      </c>
      <c r="B8" s="65" t="s">
        <v>149</v>
      </c>
      <c r="C8" s="30">
        <f>SUM('Dermalogica Pro Products'!K22)</f>
        <v>1.7572881355932204</v>
      </c>
    </row>
    <row r="9" spans="1:14" ht="15.5" x14ac:dyDescent="0.35">
      <c r="A9" s="58">
        <v>210716</v>
      </c>
      <c r="B9" s="65" t="s">
        <v>56</v>
      </c>
      <c r="C9" s="30">
        <f>SUM('Dermalogica Pro Products'!K34)</f>
        <v>1.3500000000000003</v>
      </c>
    </row>
    <row r="10" spans="1:14" ht="15.5" x14ac:dyDescent="0.35">
      <c r="A10" s="58">
        <v>211477</v>
      </c>
      <c r="B10" s="29" t="s">
        <v>93</v>
      </c>
      <c r="C10" s="30">
        <f>SUM('Dermalogica Pro Products'!K68)</f>
        <v>1.7820000000000003</v>
      </c>
    </row>
    <row r="11" spans="1:14" ht="15.5" x14ac:dyDescent="0.35">
      <c r="A11" s="58">
        <v>202021</v>
      </c>
      <c r="B11" s="29" t="s">
        <v>64</v>
      </c>
      <c r="C11" s="30">
        <f>SUM('Dermalogica Pro Products'!K40)</f>
        <v>8.8985915492957757E-2</v>
      </c>
    </row>
    <row r="12" spans="1:14" ht="15.5" x14ac:dyDescent="0.35">
      <c r="A12" s="33">
        <v>211062</v>
      </c>
      <c r="B12" s="29" t="s">
        <v>66</v>
      </c>
      <c r="C12" s="30">
        <f>SUM('Dermalogica Pro Products'!K42)</f>
        <v>0.19264864864864864</v>
      </c>
    </row>
    <row r="13" spans="1:14" ht="15.5" x14ac:dyDescent="0.35">
      <c r="A13" s="58">
        <v>211005</v>
      </c>
      <c r="B13" s="29" t="s">
        <v>78</v>
      </c>
      <c r="C13" s="30">
        <f>SUM('Dermalogica Pro Products'!K55)</f>
        <v>0.54915254237288136</v>
      </c>
    </row>
    <row r="14" spans="1:14" ht="15.5" hidden="1" x14ac:dyDescent="0.35">
      <c r="A14" s="180"/>
      <c r="B14" s="180"/>
      <c r="C14" s="37">
        <f>SUM(C3:C13)</f>
        <v>7.847976178861928</v>
      </c>
    </row>
    <row r="15" spans="1:14" ht="15.5" x14ac:dyDescent="0.35">
      <c r="A15" s="181"/>
      <c r="B15" s="181"/>
      <c r="C15" s="49">
        <f>SUM(C14-'Classic Facial'!C15)</f>
        <v>2.5726057103382507</v>
      </c>
    </row>
    <row r="16" spans="1:14" ht="15.5" x14ac:dyDescent="0.35">
      <c r="A16" s="54"/>
      <c r="B16" s="54"/>
      <c r="C16" s="54"/>
    </row>
    <row r="17" spans="1:3" ht="15.5" x14ac:dyDescent="0.35">
      <c r="A17" s="54"/>
      <c r="B17" s="54"/>
      <c r="C17" s="54"/>
    </row>
    <row r="18" spans="1:3" ht="15.5" x14ac:dyDescent="0.35">
      <c r="A18" s="54"/>
      <c r="B18" s="54"/>
      <c r="C18" s="54"/>
    </row>
  </sheetData>
  <mergeCells count="3">
    <mergeCell ref="A2:C2"/>
    <mergeCell ref="A14:B14"/>
    <mergeCell ref="A15:B15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486A0-E2A2-4682-A706-5D4460AEAD6B}">
  <dimension ref="A1:C16"/>
  <sheetViews>
    <sheetView showGridLines="0" view="pageBreakPreview" zoomScaleNormal="100" zoomScaleSheetLayoutView="100" workbookViewId="0"/>
  </sheetViews>
  <sheetFormatPr defaultRowHeight="14.5" x14ac:dyDescent="0.35"/>
  <cols>
    <col min="2" max="2" width="36.54296875" customWidth="1"/>
    <col min="3" max="3" width="18.26953125" customWidth="1"/>
  </cols>
  <sheetData>
    <row r="1" spans="1:3" ht="31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183" t="s">
        <v>150</v>
      </c>
      <c r="B2" s="183"/>
      <c r="C2" s="184"/>
    </row>
    <row r="3" spans="1:3" ht="15.5" x14ac:dyDescent="0.35">
      <c r="A3" s="5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56">
        <v>201101</v>
      </c>
      <c r="B4" s="29" t="s">
        <v>15</v>
      </c>
      <c r="C4" s="30">
        <f>SUM('Dermalogica Pro Products'!K5)</f>
        <v>5.9936575052854123E-2</v>
      </c>
    </row>
    <row r="5" spans="1:3" ht="15.5" x14ac:dyDescent="0.35">
      <c r="A5" s="57">
        <v>211249</v>
      </c>
      <c r="B5" s="29" t="s">
        <v>24</v>
      </c>
      <c r="C5" s="30">
        <f>SUM('Dermalogica Pro Products'!K11)</f>
        <v>0.7027941176470589</v>
      </c>
    </row>
    <row r="6" spans="1:3" ht="15.5" x14ac:dyDescent="0.35">
      <c r="A6" s="58">
        <v>211282</v>
      </c>
      <c r="B6" s="52" t="s">
        <v>29</v>
      </c>
      <c r="C6" s="30">
        <f>SUM('Dermalogica Pro Products'!K15)</f>
        <v>0.31443037974683546</v>
      </c>
    </row>
    <row r="7" spans="1:3" ht="15.5" x14ac:dyDescent="0.35">
      <c r="A7" s="58">
        <v>211243</v>
      </c>
      <c r="B7" s="53" t="s">
        <v>30</v>
      </c>
      <c r="C7" s="30">
        <f>SUM('Dermalogica Pro Products'!K16)</f>
        <v>9.9113924050632921E-2</v>
      </c>
    </row>
    <row r="8" spans="1:3" ht="15.5" x14ac:dyDescent="0.35">
      <c r="A8" s="58">
        <v>211224</v>
      </c>
      <c r="B8" s="29" t="s">
        <v>151</v>
      </c>
      <c r="C8" s="30">
        <f>SUM('Dermalogica Pro Products'!K25*2)</f>
        <v>2.8555932203389833</v>
      </c>
    </row>
    <row r="9" spans="1:3" ht="15.5" x14ac:dyDescent="0.35">
      <c r="A9" s="58">
        <v>211318</v>
      </c>
      <c r="B9" s="53" t="s">
        <v>49</v>
      </c>
      <c r="C9" s="30">
        <f>SUM('Dermalogica Pro Products'!K31)</f>
        <v>1.2355932203389832</v>
      </c>
    </row>
    <row r="10" spans="1:3" ht="15.5" x14ac:dyDescent="0.35">
      <c r="A10" s="58">
        <v>211073</v>
      </c>
      <c r="B10" s="29" t="s">
        <v>152</v>
      </c>
      <c r="C10" s="30">
        <f>SUM('Dermalogica Pro Products'!K19)</f>
        <v>0.28350000000000003</v>
      </c>
    </row>
    <row r="11" spans="1:3" ht="15.5" x14ac:dyDescent="0.35">
      <c r="A11" s="58">
        <v>210616</v>
      </c>
      <c r="B11" s="29" t="s">
        <v>135</v>
      </c>
      <c r="C11" s="30">
        <f>SUM('Dermalogica Pro Products'!K39)</f>
        <v>4.9661733615221991E-2</v>
      </c>
    </row>
    <row r="12" spans="1:3" ht="15.5" x14ac:dyDescent="0.35">
      <c r="A12" s="33">
        <v>211062</v>
      </c>
      <c r="B12" s="29" t="s">
        <v>66</v>
      </c>
      <c r="C12" s="30">
        <f>SUM('Dermalogica Pro Products'!K42)</f>
        <v>0.19264864864864864</v>
      </c>
    </row>
    <row r="13" spans="1:3" ht="15.5" x14ac:dyDescent="0.35">
      <c r="A13" s="58">
        <v>211596</v>
      </c>
      <c r="B13" s="29" t="s">
        <v>69</v>
      </c>
      <c r="C13" s="30">
        <f>SUM('Dermalogica Pro Products'!K45)</f>
        <v>0.32605932203389831</v>
      </c>
    </row>
    <row r="14" spans="1:3" ht="15.5" x14ac:dyDescent="0.35">
      <c r="A14" s="58">
        <v>211473</v>
      </c>
      <c r="B14" s="29" t="s">
        <v>82</v>
      </c>
      <c r="C14" s="30">
        <f>SUM('Dermalogica Pro Products'!K58)</f>
        <v>0.30456</v>
      </c>
    </row>
    <row r="15" spans="1:3" ht="15.5" hidden="1" x14ac:dyDescent="0.35">
      <c r="A15" s="182"/>
      <c r="B15" s="182"/>
      <c r="C15" s="37">
        <f>SUM(C3:C14)</f>
        <v>6.5773287736084241</v>
      </c>
    </row>
    <row r="16" spans="1:3" ht="15.5" x14ac:dyDescent="0.35">
      <c r="A16" s="182"/>
      <c r="B16" s="182"/>
      <c r="C16" s="49">
        <f>SUM(C15-'Classic Facial'!C15)</f>
        <v>1.3019583050847467</v>
      </c>
    </row>
  </sheetData>
  <mergeCells count="3">
    <mergeCell ref="A15:B15"/>
    <mergeCell ref="A16:B16"/>
    <mergeCell ref="A2:C2"/>
  </mergeCells>
  <pageMargins left="0.7" right="0.7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21DF-CE0B-4E40-8F08-20A020C02342}">
  <dimension ref="A1:C24"/>
  <sheetViews>
    <sheetView showGridLines="0" view="pageBreakPreview" zoomScaleNormal="100" zoomScaleSheetLayoutView="100" workbookViewId="0"/>
  </sheetViews>
  <sheetFormatPr defaultRowHeight="14.5" x14ac:dyDescent="0.35"/>
  <cols>
    <col min="2" max="2" width="41.1796875" customWidth="1"/>
    <col min="3" max="3" width="20.6328125" customWidth="1"/>
  </cols>
  <sheetData>
    <row r="1" spans="1:3" ht="46.5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185" t="s">
        <v>153</v>
      </c>
      <c r="B2" s="185"/>
      <c r="C2" s="186"/>
    </row>
    <row r="3" spans="1:3" ht="15.5" x14ac:dyDescent="0.35">
      <c r="A3" s="55">
        <v>211458</v>
      </c>
      <c r="B3" s="29" t="s">
        <v>14</v>
      </c>
      <c r="C3" s="30">
        <f>SUM('Dermalogica Pro Products'!K4)</f>
        <v>0.15343763213530656</v>
      </c>
    </row>
    <row r="4" spans="1:3" ht="17.5" customHeight="1" x14ac:dyDescent="0.35">
      <c r="A4" s="70">
        <v>710541</v>
      </c>
      <c r="B4" s="29" t="s">
        <v>154</v>
      </c>
      <c r="C4" s="30">
        <v>0.09</v>
      </c>
    </row>
    <row r="5" spans="1:3" ht="16" customHeight="1" x14ac:dyDescent="0.35">
      <c r="A5" s="69">
        <v>211453</v>
      </c>
      <c r="B5" s="66" t="s">
        <v>25</v>
      </c>
      <c r="C5" s="30">
        <f>SUM('Dermalogica Pro Products'!K12)</f>
        <v>0.6707368421052633</v>
      </c>
    </row>
    <row r="6" spans="1:3" ht="15.5" x14ac:dyDescent="0.35">
      <c r="A6" s="58">
        <v>211225</v>
      </c>
      <c r="B6" s="65" t="s">
        <v>134</v>
      </c>
      <c r="C6" s="37">
        <f>SUM('Dermalogica Pro Products'!K26)</f>
        <v>1.4277966101694917</v>
      </c>
    </row>
    <row r="7" spans="1:3" ht="15.5" x14ac:dyDescent="0.35">
      <c r="A7" s="58">
        <v>211273</v>
      </c>
      <c r="B7" s="53" t="s">
        <v>57</v>
      </c>
      <c r="C7" s="30">
        <f>SUM('Dermalogica Pro Products'!K35)</f>
        <v>1.2864705882352943</v>
      </c>
    </row>
    <row r="8" spans="1:3" ht="15.5" x14ac:dyDescent="0.35">
      <c r="A8" s="58">
        <v>211319</v>
      </c>
      <c r="B8" s="29" t="s">
        <v>32</v>
      </c>
      <c r="C8" s="30">
        <f>SUM('Dermalogica Pro Products'!K18)</f>
        <v>0.50430508474576274</v>
      </c>
    </row>
    <row r="9" spans="1:3" ht="15.5" x14ac:dyDescent="0.35">
      <c r="A9" s="58">
        <v>710545</v>
      </c>
      <c r="B9" s="29" t="s">
        <v>155</v>
      </c>
      <c r="C9" s="30">
        <v>0.1</v>
      </c>
    </row>
    <row r="10" spans="1:3" ht="16" customHeight="1" x14ac:dyDescent="0.35">
      <c r="A10" s="58">
        <v>210648</v>
      </c>
      <c r="B10" s="36" t="s">
        <v>156</v>
      </c>
      <c r="C10" s="30">
        <f>SUM('Dermalogica Pro Products'!K27)</f>
        <v>0.59205508474576263</v>
      </c>
    </row>
    <row r="11" spans="1:3" ht="15.5" x14ac:dyDescent="0.35">
      <c r="A11" s="58">
        <v>211476</v>
      </c>
      <c r="B11" s="29" t="s">
        <v>72</v>
      </c>
      <c r="C11" s="30">
        <f>SUM('Dermalogica Pro Products'!K48)</f>
        <v>0.42330508474576278</v>
      </c>
    </row>
    <row r="12" spans="1:3" ht="15.5" x14ac:dyDescent="0.35">
      <c r="A12" s="58">
        <v>211412</v>
      </c>
      <c r="B12" s="53" t="s">
        <v>157</v>
      </c>
      <c r="C12" s="30">
        <f>SUM('Dermalogica Pro Products'!K57)</f>
        <v>0.32400000000000007</v>
      </c>
    </row>
    <row r="13" spans="1:3" ht="15.5" hidden="1" x14ac:dyDescent="0.35">
      <c r="A13" s="180"/>
      <c r="B13" s="180"/>
      <c r="C13" s="37">
        <f>SUM(C3:C12)</f>
        <v>5.5721069268826433</v>
      </c>
    </row>
    <row r="14" spans="1:3" ht="15.5" x14ac:dyDescent="0.35">
      <c r="A14" s="181"/>
      <c r="B14" s="181"/>
      <c r="C14" s="49">
        <f>SUM(C13-'Classic Facial'!C15)</f>
        <v>0.296736458358966</v>
      </c>
    </row>
    <row r="24" ht="17.5" customHeight="1" x14ac:dyDescent="0.35"/>
  </sheetData>
  <mergeCells count="3">
    <mergeCell ref="A2:C2"/>
    <mergeCell ref="A13:B13"/>
    <mergeCell ref="A14:B14"/>
  </mergeCells>
  <pageMargins left="0.7" right="0.7" top="0.75" bottom="0.75" header="0.3" footer="0.3"/>
  <pageSetup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3B05-D8FC-4110-AA94-55AE0162986A}">
  <dimension ref="A1:C13"/>
  <sheetViews>
    <sheetView showGridLines="0" view="pageBreakPreview" zoomScaleNormal="100" zoomScaleSheetLayoutView="100" workbookViewId="0"/>
  </sheetViews>
  <sheetFormatPr defaultRowHeight="14.5" x14ac:dyDescent="0.35"/>
  <cols>
    <col min="2" max="2" width="32.81640625" customWidth="1"/>
    <col min="3" max="3" width="13.26953125" customWidth="1"/>
  </cols>
  <sheetData>
    <row r="1" spans="1:3" ht="46.5" x14ac:dyDescent="0.35">
      <c r="A1" s="46" t="s">
        <v>0</v>
      </c>
      <c r="B1" s="46" t="s">
        <v>128</v>
      </c>
      <c r="C1" s="47" t="s">
        <v>131</v>
      </c>
    </row>
    <row r="2" spans="1:3" ht="15.5" x14ac:dyDescent="0.35">
      <c r="A2" s="187" t="s">
        <v>158</v>
      </c>
      <c r="B2" s="187"/>
      <c r="C2" s="188"/>
    </row>
    <row r="3" spans="1:3" ht="15.5" x14ac:dyDescent="0.35">
      <c r="A3" s="55">
        <v>211051</v>
      </c>
      <c r="B3" s="29" t="s">
        <v>12</v>
      </c>
      <c r="C3" s="30">
        <f>SUM('Dermalogica Pro Products'!K3)</f>
        <v>0.15343763213530656</v>
      </c>
    </row>
    <row r="4" spans="1:3" ht="15.5" x14ac:dyDescent="0.35">
      <c r="A4" s="63">
        <v>711439</v>
      </c>
      <c r="B4" s="29" t="s">
        <v>159</v>
      </c>
      <c r="C4" s="30">
        <v>0.12</v>
      </c>
    </row>
    <row r="5" spans="1:3" ht="15.5" x14ac:dyDescent="0.35">
      <c r="A5" s="58">
        <v>6492</v>
      </c>
      <c r="B5" s="71" t="s">
        <v>100</v>
      </c>
      <c r="C5" s="30">
        <f>SUM('Dermalogica Pro Products'!J72)</f>
        <v>7.9</v>
      </c>
    </row>
    <row r="6" spans="1:3" ht="15.5" x14ac:dyDescent="0.35">
      <c r="A6" s="58">
        <v>211479</v>
      </c>
      <c r="B6" s="29" t="s">
        <v>91</v>
      </c>
      <c r="C6" s="30">
        <f>SUM('Dermalogica Pro Products'!K67)</f>
        <v>2.5596000000000001</v>
      </c>
    </row>
    <row r="7" spans="1:3" ht="15.5" x14ac:dyDescent="0.35">
      <c r="A7" s="57">
        <v>211249</v>
      </c>
      <c r="B7" s="52" t="s">
        <v>24</v>
      </c>
      <c r="C7" s="30">
        <f>SUM('Dermalogica Pro Products'!K11)</f>
        <v>0.7027941176470589</v>
      </c>
    </row>
    <row r="8" spans="1:3" ht="15.5" x14ac:dyDescent="0.35">
      <c r="A8" s="33">
        <v>211462</v>
      </c>
      <c r="B8" s="29" t="s">
        <v>58</v>
      </c>
      <c r="C8" s="30">
        <f>SUM('Dermalogica Pro Products'!K36)</f>
        <v>1.8877118644067796</v>
      </c>
    </row>
    <row r="9" spans="1:3" ht="15.5" x14ac:dyDescent="0.35">
      <c r="A9" s="58">
        <v>211319</v>
      </c>
      <c r="B9" s="29" t="s">
        <v>32</v>
      </c>
      <c r="C9" s="30">
        <f>SUM('Dermalogica Pro Products'!K18)</f>
        <v>0.50430508474576274</v>
      </c>
    </row>
    <row r="10" spans="1:3" ht="15.5" x14ac:dyDescent="0.35">
      <c r="A10" s="58">
        <v>202021</v>
      </c>
      <c r="B10" s="29" t="s">
        <v>160</v>
      </c>
      <c r="C10" s="30">
        <f>SUM('Dermalogica Pro Products'!K40*2)</f>
        <v>0.17797183098591551</v>
      </c>
    </row>
    <row r="11" spans="1:3" ht="15.5" x14ac:dyDescent="0.35">
      <c r="A11" s="63">
        <v>711393</v>
      </c>
      <c r="B11" s="29" t="s">
        <v>161</v>
      </c>
      <c r="C11" s="30">
        <v>0.21</v>
      </c>
    </row>
    <row r="12" spans="1:3" ht="15.5" x14ac:dyDescent="0.35">
      <c r="A12" s="58">
        <v>211005</v>
      </c>
      <c r="B12" s="29" t="s">
        <v>78</v>
      </c>
      <c r="C12" s="30">
        <f>SUM('Dermalogica Pro Products'!K55)</f>
        <v>0.54915254237288136</v>
      </c>
    </row>
    <row r="13" spans="1:3" ht="15.5" x14ac:dyDescent="0.35">
      <c r="A13" s="180"/>
      <c r="B13" s="180"/>
      <c r="C13" s="49">
        <f>SUM(C3:C12)</f>
        <v>14.764973072293708</v>
      </c>
    </row>
  </sheetData>
  <mergeCells count="2">
    <mergeCell ref="A2:C2"/>
    <mergeCell ref="A13:B13"/>
  </mergeCells>
  <pageMargins left="0.7" right="0.7" top="0.75" bottom="0.75" header="0.3" footer="0.3"/>
  <pageSetup scale="6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774ebe6-9073-47b0-b867-bff98e494ef5">
      <Terms xmlns="http://schemas.microsoft.com/office/infopath/2007/PartnerControls"/>
    </lcf76f155ced4ddcb4097134ff3c332f>
    <_ip_UnifiedCompliancePolicyProperties xmlns="http://schemas.microsoft.com/sharepoint/v3" xsi:nil="true"/>
    <TaxCatchAll xmlns="074d41dc-b4d9-4dc5-bc36-ac8b38d9477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E2C461B5D7D948B14FBAD44AB30A21" ma:contentTypeVersion="20" ma:contentTypeDescription="Create a new document." ma:contentTypeScope="" ma:versionID="3a1b077bbf91fc3496a140a12bfaed7d">
  <xsd:schema xmlns:xsd="http://www.w3.org/2001/XMLSchema" xmlns:xs="http://www.w3.org/2001/XMLSchema" xmlns:p="http://schemas.microsoft.com/office/2006/metadata/properties" xmlns:ns1="http://schemas.microsoft.com/sharepoint/v3" xmlns:ns2="c774ebe6-9073-47b0-b867-bff98e494ef5" xmlns:ns3="074d41dc-b4d9-4dc5-bc36-ac8b38d94770" targetNamespace="http://schemas.microsoft.com/office/2006/metadata/properties" ma:root="true" ma:fieldsID="203758e92ca13947f00e2ee4d1d1872d" ns1:_="" ns2:_="" ns3:_="">
    <xsd:import namespace="http://schemas.microsoft.com/sharepoint/v3"/>
    <xsd:import namespace="c774ebe6-9073-47b0-b867-bff98e494ef5"/>
    <xsd:import namespace="074d41dc-b4d9-4dc5-bc36-ac8b38d947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4ebe6-9073-47b0-b867-bff98e49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0f8c11f-12cd-412b-b91f-43f07ab36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d41dc-b4d9-4dc5-bc36-ac8b38d947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ea3b64-5f1b-4842-a0b5-c635a0cadcbe}" ma:internalName="TaxCatchAll" ma:showField="CatchAllData" ma:web="074d41dc-b4d9-4dc5-bc36-ac8b38d947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A0802-E3E5-4DD4-9BC7-BAD3D0E740E8}">
  <ds:schemaRefs>
    <ds:schemaRef ds:uri="074d41dc-b4d9-4dc5-bc36-ac8b38d9477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c774ebe6-9073-47b0-b867-bff98e494ef5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CA83ED-1A64-4E05-B2F1-7DB494163E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2FB719-007A-4996-9A9A-C4C2C23FB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774ebe6-9073-47b0-b867-bff98e494ef5"/>
    <ds:schemaRef ds:uri="074d41dc-b4d9-4dc5-bc36-ac8b38d947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</vt:i4>
      </vt:variant>
    </vt:vector>
  </HeadingPairs>
  <TitlesOfParts>
    <vt:vector size="30" baseType="lpstr">
      <vt:lpstr>Dermalogica Pro Products</vt:lpstr>
      <vt:lpstr>Testers</vt:lpstr>
      <vt:lpstr>Classic Facial</vt:lpstr>
      <vt:lpstr>Hydrating+ Facial</vt:lpstr>
      <vt:lpstr>PRO bright </vt:lpstr>
      <vt:lpstr>PRO firm</vt:lpstr>
      <vt:lpstr>PRO clear</vt:lpstr>
      <vt:lpstr>PRO calm</vt:lpstr>
      <vt:lpstr>Luminfusion</vt:lpstr>
      <vt:lpstr>Dermaplaning</vt:lpstr>
      <vt:lpstr>PRO 10s</vt:lpstr>
      <vt:lpstr>Pro Nanoinfusion 30</vt:lpstr>
      <vt:lpstr>PRO power peel</vt:lpstr>
      <vt:lpstr>Micropeel</vt:lpstr>
      <vt:lpstr>NEVESKIN</vt:lpstr>
      <vt:lpstr>Oncology</vt:lpstr>
      <vt:lpstr>decolette add on</vt:lpstr>
      <vt:lpstr>lip and eye add on</vt:lpstr>
      <vt:lpstr>aroma and cold stone add on</vt:lpstr>
      <vt:lpstr>decolette and back</vt:lpstr>
      <vt:lpstr>PRO skin 30</vt:lpstr>
      <vt:lpstr>PRO bright 30 and microderm 30</vt:lpstr>
      <vt:lpstr>DiamondGLOW and LED 30</vt:lpstr>
      <vt:lpstr>Classic back 30 and decollette </vt:lpstr>
      <vt:lpstr>Dermalogica NufaceQuick lift 30</vt:lpstr>
      <vt:lpstr>NuBody </vt:lpstr>
      <vt:lpstr>Nuface 10.10 </vt:lpstr>
      <vt:lpstr>ClearStart</vt:lpstr>
      <vt:lpstr>'Classic Facial'!Print_Area</vt:lpstr>
      <vt:lpstr>profcost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Lyndsey Seacrist</dc:creator>
  <cp:keywords/>
  <dc:description/>
  <cp:lastModifiedBy>Lorilee Williams</cp:lastModifiedBy>
  <cp:revision/>
  <dcterms:created xsi:type="dcterms:W3CDTF">2025-02-28T18:40:22Z</dcterms:created>
  <dcterms:modified xsi:type="dcterms:W3CDTF">2025-05-01T00:45:36Z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0x01010027E2C461B5D7D948B14FBAD44AB30A21</vt:lpwstr>
  </property>
  <property fmtid="{D5CDD505-2E9C-101B-9397-08002B2CF9AE}" pid="3" name="MediaServiceImageTags">
    <vt:lpwstr/>
  </property>
</Properties>
</file>